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30" windowWidth="25320" windowHeight="13035"/>
  </bookViews>
  <sheets>
    <sheet name="清算下达用" sheetId="5" r:id="rId1"/>
  </sheets>
  <definedNames>
    <definedName name="_xlnm._FilterDatabase" localSheetId="0" hidden="1">清算下达用!$A$6:$IZ$21</definedName>
    <definedName name="_xlnm.Print_Area" localSheetId="0">清算下达用!$A$2:$AD$21</definedName>
    <definedName name="_xlnm.Print_Titles" localSheetId="0">清算下达用!$3:$6</definedName>
  </definedNames>
  <calcPr calcId="124519"/>
</workbook>
</file>

<file path=xl/calcChain.xml><?xml version="1.0" encoding="utf-8"?>
<calcChain xmlns="http://schemas.openxmlformats.org/spreadsheetml/2006/main">
  <c r="I12" i="5"/>
  <c r="Z9" l="1"/>
  <c r="Z10"/>
  <c r="Z11"/>
  <c r="Z12"/>
  <c r="Z13"/>
  <c r="Z14"/>
  <c r="AA8"/>
  <c r="Z8" s="1"/>
  <c r="T12" l="1"/>
  <c r="M7"/>
  <c r="L7"/>
  <c r="J9"/>
  <c r="V9" s="1"/>
  <c r="J10"/>
  <c r="V10" s="1"/>
  <c r="J11"/>
  <c r="V11" s="1"/>
  <c r="J12"/>
  <c r="J13"/>
  <c r="V13" s="1"/>
  <c r="J14"/>
  <c r="V14" s="1"/>
  <c r="J15"/>
  <c r="I9"/>
  <c r="K9" s="1"/>
  <c r="I10"/>
  <c r="K10" s="1"/>
  <c r="I11"/>
  <c r="K11" s="1"/>
  <c r="I13"/>
  <c r="K13" s="1"/>
  <c r="I14"/>
  <c r="K14" s="1"/>
  <c r="I15"/>
  <c r="K15" s="1"/>
  <c r="V12" l="1"/>
  <c r="K12"/>
  <c r="T13"/>
  <c r="T11"/>
  <c r="T9"/>
  <c r="T14"/>
  <c r="T10"/>
  <c r="I8"/>
  <c r="E7"/>
  <c r="D7"/>
  <c r="E8"/>
  <c r="D8"/>
  <c r="C9"/>
  <c r="C10"/>
  <c r="C11"/>
  <c r="C12"/>
  <c r="C13"/>
  <c r="C14"/>
  <c r="AA21" l="1"/>
  <c r="N21"/>
  <c r="R21" s="1"/>
  <c r="J21"/>
  <c r="I21"/>
  <c r="C21"/>
  <c r="AA20"/>
  <c r="N20"/>
  <c r="R20" s="1"/>
  <c r="V20" s="1"/>
  <c r="X20" s="1"/>
  <c r="J20"/>
  <c r="I20"/>
  <c r="K20" s="1"/>
  <c r="C20"/>
  <c r="AA19"/>
  <c r="N19"/>
  <c r="R19" s="1"/>
  <c r="J19"/>
  <c r="I19"/>
  <c r="C19"/>
  <c r="AA18"/>
  <c r="N18"/>
  <c r="R18" s="1"/>
  <c r="J18"/>
  <c r="I18"/>
  <c r="C18"/>
  <c r="AA17"/>
  <c r="AA7" s="1"/>
  <c r="N17"/>
  <c r="R17" s="1"/>
  <c r="J17"/>
  <c r="I17"/>
  <c r="C17"/>
  <c r="N16"/>
  <c r="Q16" s="1"/>
  <c r="J16"/>
  <c r="J7" s="1"/>
  <c r="I16"/>
  <c r="I7" s="1"/>
  <c r="C16"/>
  <c r="N15"/>
  <c r="C15"/>
  <c r="N8"/>
  <c r="R8" s="1"/>
  <c r="J8"/>
  <c r="K8" s="1"/>
  <c r="C8"/>
  <c r="Q15" l="1"/>
  <c r="T15" s="1"/>
  <c r="N7"/>
  <c r="C7"/>
  <c r="V18"/>
  <c r="X18" s="1"/>
  <c r="Z18" s="1"/>
  <c r="AB18" s="1"/>
  <c r="R16"/>
  <c r="K17"/>
  <c r="K18"/>
  <c r="K21"/>
  <c r="K19"/>
  <c r="V21"/>
  <c r="X21" s="1"/>
  <c r="Z21" s="1"/>
  <c r="AB21" s="1"/>
  <c r="Q8"/>
  <c r="T8" s="1"/>
  <c r="R15"/>
  <c r="V17"/>
  <c r="X17" s="1"/>
  <c r="Z17" s="1"/>
  <c r="AB17" s="1"/>
  <c r="V19"/>
  <c r="X19" s="1"/>
  <c r="Z19" s="1"/>
  <c r="AB19" s="1"/>
  <c r="V8"/>
  <c r="X8" s="1"/>
  <c r="K16"/>
  <c r="K7" s="1"/>
  <c r="V16"/>
  <c r="X16" s="1"/>
  <c r="Z20"/>
  <c r="AB20" s="1"/>
  <c r="S8"/>
  <c r="S16"/>
  <c r="T16"/>
  <c r="Q17"/>
  <c r="Q18"/>
  <c r="Q19"/>
  <c r="Q20"/>
  <c r="Q21"/>
  <c r="S15" l="1"/>
  <c r="V15"/>
  <c r="X15" s="1"/>
  <c r="AC19"/>
  <c r="AC8"/>
  <c r="AC18"/>
  <c r="R7"/>
  <c r="V7" s="1"/>
  <c r="X7" s="1"/>
  <c r="T21"/>
  <c r="S21"/>
  <c r="T17"/>
  <c r="S17"/>
  <c r="Q7"/>
  <c r="T7" s="1"/>
  <c r="T20"/>
  <c r="S20"/>
  <c r="AC17"/>
  <c r="Z15"/>
  <c r="AC20"/>
  <c r="AC21"/>
  <c r="T19"/>
  <c r="S19"/>
  <c r="T18"/>
  <c r="S18"/>
  <c r="S7" s="1"/>
  <c r="Z16"/>
  <c r="AB16" s="1"/>
  <c r="AB15" l="1"/>
  <c r="AB7" s="1"/>
  <c r="Z7"/>
  <c r="AC7" s="1"/>
  <c r="AC16"/>
  <c r="AC15"/>
</calcChain>
</file>

<file path=xl/sharedStrings.xml><?xml version="1.0" encoding="utf-8"?>
<sst xmlns="http://schemas.openxmlformats.org/spreadsheetml/2006/main" count="79" uniqueCount="70">
  <si>
    <t>清算2019年城乡义务教育公用经费补助资金明细表</t>
  </si>
  <si>
    <t>地区</t>
  </si>
  <si>
    <t>地区编码</t>
  </si>
  <si>
    <t>城乡义务教育公用经费</t>
  </si>
  <si>
    <t>小规模小学和教学点公用经费补助资金</t>
  </si>
  <si>
    <t>全省2019年城乡义务教育公用经费补助金额（万元，含市县）</t>
  </si>
  <si>
    <t>应抵扣以前年度清算资金
（粤财教[2018]149号）</t>
  </si>
  <si>
    <t>应下达2019年金额（万元）</t>
  </si>
  <si>
    <t>2019年已提前下达资金
（万元，按2017年学生人数，粤财教[2018]318号）</t>
  </si>
  <si>
    <t>本次清算金额（万元）</t>
  </si>
  <si>
    <t>粤财教[2018]318号列明本次追加下达资金（万元）</t>
  </si>
  <si>
    <t>本次实际下达金额（万元）</t>
  </si>
  <si>
    <t>待2020年提前下达清算金额（万元）</t>
  </si>
  <si>
    <r>
      <rPr>
        <sz val="12"/>
        <rFont val="宋体"/>
        <family val="3"/>
        <charset val="134"/>
      </rPr>
      <t>备注</t>
    </r>
    <r>
      <rPr>
        <b/>
        <sz val="12"/>
        <color rgb="FFFF0000"/>
        <rFont val="宋体"/>
        <family val="3"/>
        <charset val="134"/>
      </rPr>
      <t>（中央追加额度57627万元,差额37190万元）</t>
    </r>
  </si>
  <si>
    <t>2018年城乡义务教育学校在校生（人）</t>
  </si>
  <si>
    <t>补助标准
（元/人）</t>
  </si>
  <si>
    <t>省财政分担比例</t>
  </si>
  <si>
    <t>应下达2019年城乡义务教育公用经费总额（万元）（按2018年学生人数）</t>
  </si>
  <si>
    <t>2018年不足100人的小规模小学及小学教学点个数（个）</t>
  </si>
  <si>
    <t>2018年不足100人的小规模小学及小学教学点在校生实有人数（人）</t>
  </si>
  <si>
    <t>资金安排差额人数（人）</t>
  </si>
  <si>
    <t>应下达2019年小规模小学和教学点公用经费补助资金总额（万元）（按2018年学生人数）</t>
  </si>
  <si>
    <t>2019年已提前下达金额（按2017年年学生人数</t>
  </si>
  <si>
    <t>粤财教[2018]318号列明本次追加金额</t>
  </si>
  <si>
    <t>合计</t>
  </si>
  <si>
    <t>小学</t>
  </si>
  <si>
    <t>初中</t>
  </si>
  <si>
    <t>其中：省财政（含中央）分担</t>
  </si>
  <si>
    <t>市县分担</t>
  </si>
  <si>
    <t>列序号</t>
  </si>
  <si>
    <t>①=②+③</t>
  </si>
  <si>
    <t>②</t>
  </si>
  <si>
    <t>③</t>
  </si>
  <si>
    <t>④</t>
  </si>
  <si>
    <t>⑤</t>
  </si>
  <si>
    <t>⑥</t>
  </si>
  <si>
    <t>⑦=⑧+⑨</t>
  </si>
  <si>
    <t>⑧=(②*④*⑥+③*⑤*⑥)/10000</t>
  </si>
  <si>
    <t>⑨=[②*④*(1-⑥)+③*⑤*(1-⑥)]/10000</t>
  </si>
  <si>
    <t>⑩</t>
  </si>
  <si>
    <t>⑪</t>
  </si>
  <si>
    <r>
      <rPr>
        <sz val="12"/>
        <rFont val="MS Gothic"/>
        <family val="3"/>
      </rPr>
      <t>⑫</t>
    </r>
    <r>
      <rPr>
        <sz val="12"/>
        <rFont val="宋体"/>
        <family val="3"/>
        <charset val="134"/>
      </rPr>
      <t>=⑩*100-</t>
    </r>
    <r>
      <rPr>
        <sz val="12"/>
        <rFont val="MS Gothic"/>
        <family val="3"/>
      </rPr>
      <t>⑪</t>
    </r>
  </si>
  <si>
    <t>⑬</t>
  </si>
  <si>
    <t>⑭</t>
  </si>
  <si>
    <r>
      <rPr>
        <sz val="12"/>
        <rFont val="MS Gothic"/>
        <family val="3"/>
      </rPr>
      <t>⑮</t>
    </r>
    <r>
      <rPr>
        <sz val="12"/>
        <rFont val="宋体"/>
        <family val="3"/>
        <charset val="134"/>
      </rPr>
      <t>=</t>
    </r>
    <r>
      <rPr>
        <sz val="12"/>
        <rFont val="MS Gothic"/>
        <family val="3"/>
      </rPr>
      <t>⑫</t>
    </r>
    <r>
      <rPr>
        <sz val="12"/>
        <rFont val="宋体"/>
        <family val="3"/>
        <charset val="134"/>
      </rPr>
      <t>*</t>
    </r>
    <r>
      <rPr>
        <sz val="12"/>
        <rFont val="MS Gothic"/>
        <family val="3"/>
      </rPr>
      <t>⑬</t>
    </r>
    <r>
      <rPr>
        <sz val="12"/>
        <rFont val="宋体"/>
        <family val="3"/>
        <charset val="134"/>
      </rPr>
      <t>/10000</t>
    </r>
  </si>
  <si>
    <r>
      <rPr>
        <sz val="12"/>
        <rFont val="MS Gothic"/>
        <family val="3"/>
      </rPr>
      <t>⑯</t>
    </r>
    <r>
      <rPr>
        <sz val="12"/>
        <rFont val="宋体"/>
        <family val="3"/>
        <charset val="134"/>
      </rPr>
      <t>=</t>
    </r>
    <r>
      <rPr>
        <sz val="12"/>
        <rFont val="MS Gothic"/>
        <family val="3"/>
      </rPr>
      <t>⑫</t>
    </r>
    <r>
      <rPr>
        <sz val="12"/>
        <rFont val="宋体"/>
        <family val="3"/>
        <charset val="134"/>
      </rPr>
      <t>*</t>
    </r>
    <r>
      <rPr>
        <sz val="12"/>
        <rFont val="MS Gothic"/>
        <family val="3"/>
      </rPr>
      <t>⑬</t>
    </r>
    <r>
      <rPr>
        <sz val="12"/>
        <rFont val="宋体"/>
        <family val="3"/>
        <charset val="134"/>
      </rPr>
      <t>*</t>
    </r>
    <r>
      <rPr>
        <sz val="12"/>
        <rFont val="MS Gothic"/>
        <family val="3"/>
      </rPr>
      <t>⑭</t>
    </r>
    <r>
      <rPr>
        <sz val="12"/>
        <rFont val="宋体"/>
        <family val="3"/>
        <charset val="134"/>
      </rPr>
      <t>/10000</t>
    </r>
  </si>
  <si>
    <r>
      <rPr>
        <sz val="12"/>
        <rFont val="MS Gothic"/>
        <family val="3"/>
      </rPr>
      <t>⑰</t>
    </r>
    <r>
      <rPr>
        <sz val="12"/>
        <rFont val="宋体"/>
        <family val="3"/>
        <charset val="134"/>
      </rPr>
      <t>=</t>
    </r>
    <r>
      <rPr>
        <sz val="12"/>
        <rFont val="MS Gothic"/>
        <family val="3"/>
      </rPr>
      <t>⑮</t>
    </r>
    <r>
      <rPr>
        <sz val="12"/>
        <rFont val="宋体"/>
        <family val="3"/>
        <charset val="134"/>
      </rPr>
      <t>-</t>
    </r>
    <r>
      <rPr>
        <sz val="12"/>
        <rFont val="MS Gothic"/>
        <family val="3"/>
      </rPr>
      <t>⑯</t>
    </r>
  </si>
  <si>
    <r>
      <rPr>
        <sz val="12"/>
        <rFont val="MS Gothic"/>
        <family val="3"/>
      </rPr>
      <t>⑱</t>
    </r>
    <r>
      <rPr>
        <sz val="12"/>
        <rFont val="宋体"/>
        <family val="3"/>
        <charset val="134"/>
      </rPr>
      <t>=⑦+</t>
    </r>
    <r>
      <rPr>
        <sz val="12"/>
        <rFont val="MS Gothic"/>
        <family val="3"/>
      </rPr>
      <t>⑮</t>
    </r>
  </si>
  <si>
    <t>⑲</t>
  </si>
  <si>
    <t>⑳=⑧+⑯+⑲</t>
  </si>
  <si>
    <t>总计</t>
  </si>
  <si>
    <t>其中：中央资金</t>
  </si>
  <si>
    <t>其中：省级资金</t>
  </si>
  <si>
    <t>*</t>
  </si>
  <si>
    <t>江门市</t>
  </si>
  <si>
    <t>江门市本级</t>
  </si>
  <si>
    <t>蓬江区</t>
  </si>
  <si>
    <t>江海区</t>
  </si>
  <si>
    <t>新会区</t>
  </si>
  <si>
    <t>台山市</t>
  </si>
  <si>
    <t>开平市</t>
  </si>
  <si>
    <t>鹤山市</t>
  </si>
  <si>
    <t>恩平市</t>
  </si>
  <si>
    <t>附件2：</t>
    <phoneticPr fontId="11" type="noConversion"/>
  </si>
  <si>
    <t>景贤学校</t>
  </si>
  <si>
    <t>江门体校</t>
  </si>
  <si>
    <t>江门二中</t>
  </si>
  <si>
    <t>福泉学校</t>
  </si>
  <si>
    <t>中港英文学校</t>
  </si>
  <si>
    <t>迪生学校</t>
  </si>
</sst>
</file>

<file path=xl/styles.xml><?xml version="1.0" encoding="utf-8"?>
<styleSheet xmlns="http://schemas.openxmlformats.org/spreadsheetml/2006/main">
  <numFmts count="4">
    <numFmt numFmtId="176" formatCode="_ * #,##0_ ;_ * \-#,##0_ ;_ * &quot;-&quot;_ ;_ @_ "/>
    <numFmt numFmtId="177" formatCode="0.00_ "/>
    <numFmt numFmtId="178" formatCode="0_ "/>
    <numFmt numFmtId="179" formatCode="0.00_);[Red]\(0.00\)"/>
  </numFmts>
  <fonts count="14">
    <font>
      <sz val="12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20"/>
      <color indexed="8"/>
      <name val="方正小标宋简体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  <scheme val="major"/>
    </font>
    <font>
      <sz val="12"/>
      <name val="MS Gothic"/>
      <family val="3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39988402966399123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/>
    <xf numFmtId="0" fontId="5" fillId="0" borderId="0" xfId="1" applyFill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1" applyFill="1" applyAlignment="1">
      <alignment horizontal="center" vertical="center"/>
    </xf>
    <xf numFmtId="0" fontId="5" fillId="0" borderId="0" xfId="1" applyFill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1" applyFill="1" applyBorder="1" applyAlignment="1">
      <alignment horizontal="center" vertical="center"/>
    </xf>
    <xf numFmtId="0" fontId="5" fillId="2" borderId="2" xfId="1" applyFill="1" applyBorder="1" applyAlignment="1">
      <alignment horizontal="center" vertical="center"/>
    </xf>
    <xf numFmtId="0" fontId="0" fillId="2" borderId="2" xfId="0" applyFill="1" applyBorder="1">
      <alignment vertical="center"/>
    </xf>
    <xf numFmtId="178" fontId="5" fillId="2" borderId="2" xfId="1" applyNumberForma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178" fontId="5" fillId="0" borderId="2" xfId="1" applyNumberFormat="1" applyFill="1" applyBorder="1" applyAlignment="1">
      <alignment horizontal="center" vertical="center"/>
    </xf>
    <xf numFmtId="0" fontId="0" fillId="0" borderId="2" xfId="1" applyFont="1" applyFill="1" applyBorder="1" applyAlignment="1">
      <alignment horizontal="center" vertical="center"/>
    </xf>
    <xf numFmtId="0" fontId="5" fillId="3" borderId="0" xfId="1" applyFill="1">
      <alignment vertical="center"/>
    </xf>
    <xf numFmtId="0" fontId="5" fillId="3" borderId="0" xfId="1" applyFill="1" applyAlignment="1">
      <alignment horizontal="center" vertical="center" wrapText="1"/>
    </xf>
    <xf numFmtId="0" fontId="5" fillId="0" borderId="2" xfId="2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NumberFormat="1" applyFont="1" applyFill="1" applyBorder="1" applyAlignment="1">
      <alignment horizontal="center" vertical="center" wrapText="1"/>
    </xf>
    <xf numFmtId="0" fontId="5" fillId="3" borderId="2" xfId="1" applyFill="1" applyBorder="1" applyAlignment="1">
      <alignment horizontal="center" vertical="center" wrapText="1"/>
    </xf>
    <xf numFmtId="0" fontId="5" fillId="0" borderId="2" xfId="1" applyFill="1" applyBorder="1" applyAlignment="1">
      <alignment horizontal="center" vertical="center" wrapText="1"/>
    </xf>
    <xf numFmtId="177" fontId="5" fillId="0" borderId="2" xfId="1" applyNumberFormat="1" applyFill="1" applyBorder="1" applyAlignment="1">
      <alignment horizontal="center" vertical="center" wrapText="1"/>
    </xf>
    <xf numFmtId="176" fontId="0" fillId="2" borderId="2" xfId="0" applyNumberFormat="1" applyFill="1" applyBorder="1">
      <alignment vertical="center"/>
    </xf>
    <xf numFmtId="176" fontId="0" fillId="0" borderId="2" xfId="0" applyNumberFormat="1" applyFill="1" applyBorder="1">
      <alignment vertical="center"/>
    </xf>
    <xf numFmtId="0" fontId="13" fillId="0" borderId="2" xfId="3" applyFont="1" applyFill="1" applyBorder="1" applyAlignment="1">
      <alignment horizontal="left" vertical="center" wrapText="1" indent="1"/>
    </xf>
    <xf numFmtId="0" fontId="12" fillId="0" borderId="2" xfId="3" applyFont="1" applyBorder="1" applyAlignment="1">
      <alignment horizontal="left" vertical="center" wrapText="1" indent="1"/>
    </xf>
    <xf numFmtId="0" fontId="3" fillId="0" borderId="2" xfId="4" applyBorder="1">
      <alignment vertical="center"/>
    </xf>
    <xf numFmtId="0" fontId="7" fillId="0" borderId="6" xfId="1" applyNumberFormat="1" applyFont="1" applyFill="1" applyBorder="1" applyAlignment="1">
      <alignment horizontal="center" vertical="center" wrapText="1"/>
    </xf>
    <xf numFmtId="0" fontId="7" fillId="0" borderId="8" xfId="1" applyNumberFormat="1" applyFont="1" applyFill="1" applyBorder="1" applyAlignment="1">
      <alignment horizontal="center" vertical="center" wrapText="1"/>
    </xf>
    <xf numFmtId="0" fontId="7" fillId="0" borderId="7" xfId="1" applyNumberFormat="1" applyFont="1" applyFill="1" applyBorder="1" applyAlignment="1">
      <alignment horizontal="center" vertical="center" wrapText="1"/>
    </xf>
    <xf numFmtId="0" fontId="5" fillId="3" borderId="6" xfId="1" applyFill="1" applyBorder="1" applyAlignment="1">
      <alignment horizontal="center" vertical="center" wrapText="1"/>
    </xf>
    <xf numFmtId="0" fontId="5" fillId="3" borderId="8" xfId="1" applyFill="1" applyBorder="1" applyAlignment="1">
      <alignment horizontal="center" vertical="center" wrapText="1"/>
    </xf>
    <xf numFmtId="0" fontId="5" fillId="3" borderId="7" xfId="1" applyFill="1" applyBorder="1" applyAlignment="1">
      <alignment horizontal="center" vertical="center" wrapText="1"/>
    </xf>
    <xf numFmtId="0" fontId="5" fillId="3" borderId="0" xfId="1" applyFill="1" applyAlignment="1">
      <alignment horizontal="center" vertical="center" wrapText="1"/>
    </xf>
    <xf numFmtId="0" fontId="7" fillId="0" borderId="3" xfId="1" applyNumberFormat="1" applyFont="1" applyFill="1" applyBorder="1" applyAlignment="1">
      <alignment horizontal="center" vertical="center" wrapText="1"/>
    </xf>
    <xf numFmtId="0" fontId="7" fillId="0" borderId="9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7" fillId="0" borderId="4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Alignment="1">
      <alignment horizontal="center" vertical="center" wrapText="1"/>
    </xf>
    <xf numFmtId="0" fontId="7" fillId="0" borderId="11" xfId="1" applyNumberFormat="1" applyFont="1" applyFill="1" applyBorder="1" applyAlignment="1">
      <alignment horizontal="center" vertical="center" wrapText="1"/>
    </xf>
    <xf numFmtId="0" fontId="7" fillId="0" borderId="5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6" xfId="2" applyFill="1" applyBorder="1" applyAlignment="1">
      <alignment horizontal="center" vertical="center"/>
    </xf>
    <xf numFmtId="0" fontId="5" fillId="0" borderId="8" xfId="2" applyFill="1" applyBorder="1" applyAlignment="1">
      <alignment horizontal="center" vertical="center"/>
    </xf>
    <xf numFmtId="0" fontId="5" fillId="0" borderId="7" xfId="2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</cellXfs>
  <cellStyles count="7">
    <cellStyle name="常规" xfId="0" builtinId="0"/>
    <cellStyle name="常规 2" xfId="3"/>
    <cellStyle name="常规 3" xfId="4"/>
    <cellStyle name="常规 4" xfId="5"/>
    <cellStyle name="常规 5" xfId="6"/>
    <cellStyle name="常规_2012年全省义务教育在校生数情况表(报省财政厅）" xfId="1"/>
    <cellStyle name="常规_单位信息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X21"/>
  <sheetViews>
    <sheetView tabSelected="1" workbookViewId="0">
      <pane xSplit="1" ySplit="6" topLeftCell="B13" activePane="bottomRight" state="frozen"/>
      <selection pane="topRight"/>
      <selection pane="bottomLeft"/>
      <selection pane="bottomRight" activeCell="C25" sqref="C25"/>
    </sheetView>
  </sheetViews>
  <sheetFormatPr defaultColWidth="9" defaultRowHeight="14.25"/>
  <cols>
    <col min="1" max="1" width="10.125" style="4" customWidth="1"/>
    <col min="2" max="2" width="8.875" style="4" customWidth="1"/>
    <col min="3" max="3" width="9.5" customWidth="1"/>
    <col min="4" max="5" width="9" customWidth="1"/>
    <col min="6" max="7" width="6.375" style="5" customWidth="1"/>
    <col min="8" max="8" width="7.25" style="5" customWidth="1"/>
    <col min="9" max="9" width="11.875" customWidth="1"/>
    <col min="10" max="10" width="11.625" customWidth="1"/>
    <col min="11" max="11" width="14.625" customWidth="1"/>
    <col min="12" max="12" width="9.125" customWidth="1"/>
    <col min="13" max="13" width="10.25" customWidth="1"/>
    <col min="14" max="14" width="11.125" customWidth="1"/>
    <col min="15" max="15" width="9.125" customWidth="1"/>
    <col min="16" max="16" width="7.875" customWidth="1"/>
    <col min="17" max="17" width="11.625" customWidth="1"/>
    <col min="18" max="18" width="12.375" customWidth="1"/>
    <col min="19" max="19" width="10.25" customWidth="1"/>
    <col min="20" max="20" width="12.375" customWidth="1"/>
    <col min="21" max="21" width="7.5" customWidth="1"/>
    <col min="22" max="22" width="11.625" style="3" customWidth="1"/>
    <col min="23" max="23" width="12.375" style="3" customWidth="1"/>
    <col min="24" max="24" width="10.625" style="3" customWidth="1"/>
    <col min="25" max="25" width="6" style="3" customWidth="1"/>
    <col min="26" max="26" width="12.375" style="3" customWidth="1"/>
    <col min="27" max="27" width="14.125" style="3" customWidth="1"/>
    <col min="28" max="28" width="11.375" style="3" customWidth="1"/>
    <col min="29" max="29" width="9.125" style="3" customWidth="1"/>
    <col min="30" max="30" width="18" hidden="1" customWidth="1"/>
    <col min="31" max="31" width="9" customWidth="1"/>
    <col min="32" max="34" width="9" hidden="1" customWidth="1"/>
  </cols>
  <sheetData>
    <row r="1" spans="1:258">
      <c r="A1" s="4" t="s">
        <v>63</v>
      </c>
    </row>
    <row r="2" spans="1:258" s="1" customFormat="1" ht="51.75" customHeight="1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</row>
    <row r="3" spans="1:258" s="1" customFormat="1" ht="51.75" customHeight="1">
      <c r="A3" s="58" t="s">
        <v>1</v>
      </c>
      <c r="B3" s="58" t="s">
        <v>2</v>
      </c>
      <c r="C3" s="56" t="s">
        <v>3</v>
      </c>
      <c r="D3" s="56"/>
      <c r="E3" s="56"/>
      <c r="F3" s="56"/>
      <c r="G3" s="56"/>
      <c r="H3" s="56"/>
      <c r="I3" s="56"/>
      <c r="J3" s="56"/>
      <c r="K3" s="56"/>
      <c r="L3" s="56" t="s">
        <v>4</v>
      </c>
      <c r="M3" s="56"/>
      <c r="N3" s="56"/>
      <c r="O3" s="56"/>
      <c r="P3" s="56"/>
      <c r="Q3" s="56"/>
      <c r="R3" s="56"/>
      <c r="S3" s="56"/>
      <c r="T3" s="47" t="s">
        <v>5</v>
      </c>
      <c r="U3" s="47" t="s">
        <v>6</v>
      </c>
      <c r="V3" s="31" t="s">
        <v>7</v>
      </c>
      <c r="W3" s="31" t="s">
        <v>8</v>
      </c>
      <c r="X3" s="31" t="s">
        <v>9</v>
      </c>
      <c r="Y3" s="31" t="s">
        <v>10</v>
      </c>
      <c r="Z3" s="38" t="s">
        <v>11</v>
      </c>
      <c r="AA3" s="39"/>
      <c r="AB3" s="40"/>
      <c r="AC3" s="31" t="s">
        <v>12</v>
      </c>
      <c r="AD3" s="34" t="s">
        <v>13</v>
      </c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</row>
    <row r="4" spans="1:258" s="1" customFormat="1" ht="51" customHeight="1">
      <c r="A4" s="59"/>
      <c r="B4" s="59"/>
      <c r="C4" s="57" t="s">
        <v>14</v>
      </c>
      <c r="D4" s="57"/>
      <c r="E4" s="57"/>
      <c r="F4" s="57" t="s">
        <v>15</v>
      </c>
      <c r="G4" s="57"/>
      <c r="H4" s="61" t="s">
        <v>16</v>
      </c>
      <c r="I4" s="57" t="s">
        <v>17</v>
      </c>
      <c r="J4" s="57"/>
      <c r="K4" s="57"/>
      <c r="L4" s="62" t="s">
        <v>18</v>
      </c>
      <c r="M4" s="62" t="s">
        <v>19</v>
      </c>
      <c r="N4" s="62" t="s">
        <v>20</v>
      </c>
      <c r="O4" s="57" t="s">
        <v>15</v>
      </c>
      <c r="P4" s="61" t="s">
        <v>16</v>
      </c>
      <c r="Q4" s="57" t="s">
        <v>21</v>
      </c>
      <c r="R4" s="57"/>
      <c r="S4" s="57"/>
      <c r="T4" s="48"/>
      <c r="U4" s="50"/>
      <c r="V4" s="32"/>
      <c r="W4" s="32"/>
      <c r="X4" s="32"/>
      <c r="Y4" s="32"/>
      <c r="Z4" s="41"/>
      <c r="AA4" s="42"/>
      <c r="AB4" s="43"/>
      <c r="AC4" s="32"/>
      <c r="AD4" s="35"/>
      <c r="AE4" s="15"/>
      <c r="AF4" s="37" t="s">
        <v>22</v>
      </c>
      <c r="AG4" s="37" t="s">
        <v>23</v>
      </c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</row>
    <row r="5" spans="1:258" s="2" customFormat="1" ht="72" customHeight="1">
      <c r="A5" s="60"/>
      <c r="B5" s="60"/>
      <c r="C5" s="6" t="s">
        <v>24</v>
      </c>
      <c r="D5" s="6" t="s">
        <v>25</v>
      </c>
      <c r="E5" s="6" t="s">
        <v>26</v>
      </c>
      <c r="F5" s="6" t="s">
        <v>25</v>
      </c>
      <c r="G5" s="6" t="s">
        <v>26</v>
      </c>
      <c r="H5" s="61"/>
      <c r="I5" s="7" t="s">
        <v>24</v>
      </c>
      <c r="J5" s="7" t="s">
        <v>27</v>
      </c>
      <c r="K5" s="7" t="s">
        <v>28</v>
      </c>
      <c r="L5" s="62"/>
      <c r="M5" s="62"/>
      <c r="N5" s="62"/>
      <c r="O5" s="57"/>
      <c r="P5" s="61"/>
      <c r="Q5" s="7" t="s">
        <v>24</v>
      </c>
      <c r="R5" s="7" t="s">
        <v>27</v>
      </c>
      <c r="S5" s="7" t="s">
        <v>28</v>
      </c>
      <c r="T5" s="49"/>
      <c r="U5" s="51"/>
      <c r="V5" s="33"/>
      <c r="W5" s="33"/>
      <c r="X5" s="33"/>
      <c r="Y5" s="33"/>
      <c r="Z5" s="44"/>
      <c r="AA5" s="45"/>
      <c r="AB5" s="46"/>
      <c r="AC5" s="33"/>
      <c r="AD5" s="36"/>
      <c r="AE5" s="16"/>
      <c r="AF5" s="37"/>
      <c r="AG5" s="37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</row>
    <row r="6" spans="1:258" s="2" customFormat="1" ht="51" customHeight="1">
      <c r="A6" s="8" t="s">
        <v>29</v>
      </c>
      <c r="B6" s="8"/>
      <c r="C6" s="18" t="s">
        <v>30</v>
      </c>
      <c r="D6" s="18" t="s">
        <v>31</v>
      </c>
      <c r="E6" s="18" t="s">
        <v>32</v>
      </c>
      <c r="F6" s="18" t="s">
        <v>33</v>
      </c>
      <c r="G6" s="18" t="s">
        <v>34</v>
      </c>
      <c r="H6" s="19" t="s">
        <v>35</v>
      </c>
      <c r="I6" s="20" t="s">
        <v>36</v>
      </c>
      <c r="J6" s="20" t="s">
        <v>37</v>
      </c>
      <c r="K6" s="20" t="s">
        <v>38</v>
      </c>
      <c r="L6" s="8" t="s">
        <v>39</v>
      </c>
      <c r="M6" s="21" t="s">
        <v>40</v>
      </c>
      <c r="N6" s="24" t="s">
        <v>41</v>
      </c>
      <c r="O6" s="21" t="s">
        <v>42</v>
      </c>
      <c r="P6" s="21" t="s">
        <v>43</v>
      </c>
      <c r="Q6" s="24" t="s">
        <v>44</v>
      </c>
      <c r="R6" s="25" t="s">
        <v>45</v>
      </c>
      <c r="S6" s="8" t="s">
        <v>46</v>
      </c>
      <c r="T6" s="8" t="s">
        <v>47</v>
      </c>
      <c r="U6" s="21" t="s">
        <v>48</v>
      </c>
      <c r="V6" s="22" t="s">
        <v>49</v>
      </c>
      <c r="W6" s="21"/>
      <c r="X6" s="8"/>
      <c r="Y6" s="8"/>
      <c r="Z6" s="8" t="s">
        <v>50</v>
      </c>
      <c r="AA6" s="24" t="s">
        <v>51</v>
      </c>
      <c r="AB6" s="24" t="s">
        <v>52</v>
      </c>
      <c r="AC6" s="8"/>
      <c r="AD6" s="23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</row>
    <row r="7" spans="1:258" ht="23.25" hidden="1" customHeight="1">
      <c r="A7" s="9" t="s">
        <v>54</v>
      </c>
      <c r="B7" s="9"/>
      <c r="C7" s="10">
        <f t="shared" ref="C7:C21" si="0">D7+E7</f>
        <v>475646</v>
      </c>
      <c r="D7" s="10">
        <f>SUM(D9:D21)</f>
        <v>337381</v>
      </c>
      <c r="E7" s="10">
        <f>SUM(E9:E21)</f>
        <v>138265</v>
      </c>
      <c r="F7" s="11">
        <v>1150</v>
      </c>
      <c r="G7" s="11">
        <v>1950</v>
      </c>
      <c r="H7" s="9" t="s">
        <v>53</v>
      </c>
      <c r="I7" s="10">
        <f t="shared" ref="I7:N7" si="1">SUM(I9:I21)</f>
        <v>65761</v>
      </c>
      <c r="J7" s="10">
        <f t="shared" si="1"/>
        <v>37059</v>
      </c>
      <c r="K7" s="10">
        <f t="shared" si="1"/>
        <v>28702</v>
      </c>
      <c r="L7" s="10">
        <f t="shared" si="1"/>
        <v>29</v>
      </c>
      <c r="M7" s="10">
        <f t="shared" si="1"/>
        <v>1572</v>
      </c>
      <c r="N7" s="10">
        <f t="shared" si="1"/>
        <v>1328</v>
      </c>
      <c r="O7" s="10">
        <v>1150</v>
      </c>
      <c r="P7" s="9" t="s">
        <v>53</v>
      </c>
      <c r="Q7" s="10">
        <f t="shared" ref="Q7:R7" si="2">SUM(Q8:Q21)</f>
        <v>152</v>
      </c>
      <c r="R7" s="10">
        <f t="shared" si="2"/>
        <v>95</v>
      </c>
      <c r="S7" s="10">
        <f t="shared" ref="S7" si="3">SUM(S8:S21)</f>
        <v>57</v>
      </c>
      <c r="T7" s="26">
        <f t="shared" ref="T7:T21" si="4">I7+Q7</f>
        <v>65913</v>
      </c>
      <c r="U7" s="26">
        <v>-45</v>
      </c>
      <c r="V7" s="26">
        <f t="shared" ref="V7:V21" si="5">J7+R7+U7</f>
        <v>37109</v>
      </c>
      <c r="W7" s="26">
        <v>35738</v>
      </c>
      <c r="X7" s="26">
        <f t="shared" ref="X7:X21" si="6">V7-W7</f>
        <v>1371</v>
      </c>
      <c r="Y7" s="26"/>
      <c r="Z7" s="26">
        <f>SUM(Z9:Z21)</f>
        <v>1798</v>
      </c>
      <c r="AA7" s="26">
        <f t="shared" ref="AA7:AB7" si="7">SUM(AA9:AA21)</f>
        <v>1659</v>
      </c>
      <c r="AB7" s="26">
        <f t="shared" si="7"/>
        <v>139</v>
      </c>
      <c r="AC7" s="26">
        <f t="shared" ref="AC7:AC21" si="8">X7+Y7-Z7</f>
        <v>-427</v>
      </c>
      <c r="AD7" s="10"/>
      <c r="AE7">
        <v>1</v>
      </c>
      <c r="AF7">
        <v>35738</v>
      </c>
    </row>
    <row r="8" spans="1:258" s="3" customFormat="1" ht="18.75" hidden="1" customHeight="1">
      <c r="A8" s="14" t="s">
        <v>55</v>
      </c>
      <c r="B8" s="17">
        <v>613001</v>
      </c>
      <c r="C8" s="12">
        <f t="shared" si="0"/>
        <v>8702</v>
      </c>
      <c r="D8" s="12">
        <f>SUM(D9:D14)</f>
        <v>3657</v>
      </c>
      <c r="E8" s="12">
        <f>SUM(E9:E14)</f>
        <v>5045</v>
      </c>
      <c r="F8" s="13">
        <v>1150</v>
      </c>
      <c r="G8" s="13">
        <v>1950</v>
      </c>
      <c r="H8" s="8">
        <v>0.5</v>
      </c>
      <c r="I8" s="12">
        <f>SUM(I9:I14)</f>
        <v>1405</v>
      </c>
      <c r="J8" s="12">
        <f t="shared" ref="J8:J21" si="9">ROUND((F8*D8*H8+G8*E8*H8)/10000,0)</f>
        <v>702</v>
      </c>
      <c r="K8" s="12">
        <f t="shared" ref="K8:K21" si="10">I8-J8</f>
        <v>703</v>
      </c>
      <c r="L8" s="12">
        <v>0</v>
      </c>
      <c r="M8" s="12">
        <v>0</v>
      </c>
      <c r="N8" s="12">
        <f t="shared" ref="N8:N21" si="11">L8*100-M8</f>
        <v>0</v>
      </c>
      <c r="O8" s="12">
        <v>1150</v>
      </c>
      <c r="P8" s="12">
        <v>0.5</v>
      </c>
      <c r="Q8" s="12">
        <f t="shared" ref="Q8:Q21" si="12">ROUND(N8*O8/10000,0)</f>
        <v>0</v>
      </c>
      <c r="R8" s="12">
        <f t="shared" ref="R8" si="13">ROUND(N8*O8*P8/10000,0)</f>
        <v>0</v>
      </c>
      <c r="S8" s="12">
        <f t="shared" ref="S8:S21" si="14">Q8-R8</f>
        <v>0</v>
      </c>
      <c r="T8" s="27">
        <f t="shared" si="4"/>
        <v>1405</v>
      </c>
      <c r="U8" s="27"/>
      <c r="V8" s="27">
        <f t="shared" si="5"/>
        <v>702</v>
      </c>
      <c r="W8" s="27">
        <v>660</v>
      </c>
      <c r="X8" s="27">
        <f t="shared" si="6"/>
        <v>42</v>
      </c>
      <c r="Y8" s="27"/>
      <c r="Z8" s="27">
        <f>+AA8+AB8</f>
        <v>469</v>
      </c>
      <c r="AA8" s="27">
        <f>SUM(AA9:AA14)</f>
        <v>469</v>
      </c>
      <c r="AB8" s="27"/>
      <c r="AC8" s="27">
        <f t="shared" si="8"/>
        <v>-427</v>
      </c>
      <c r="AD8" s="12"/>
      <c r="AF8" s="3">
        <v>660</v>
      </c>
      <c r="AH8" s="3" t="e">
        <v>#N/A</v>
      </c>
    </row>
    <row r="9" spans="1:258" s="3" customFormat="1" ht="24" hidden="1">
      <c r="A9" s="28" t="s">
        <v>64</v>
      </c>
      <c r="B9" s="17">
        <v>201007</v>
      </c>
      <c r="C9" s="12">
        <f t="shared" si="0"/>
        <v>2075</v>
      </c>
      <c r="D9" s="12"/>
      <c r="E9" s="12">
        <v>2075</v>
      </c>
      <c r="F9" s="13">
        <v>1150</v>
      </c>
      <c r="G9" s="13">
        <v>1950</v>
      </c>
      <c r="H9" s="8">
        <v>0.5</v>
      </c>
      <c r="I9" s="12">
        <f t="shared" ref="I9:I21" si="15">ROUND((D9*F9+E9*G9)/10000,0)</f>
        <v>405</v>
      </c>
      <c r="J9" s="12">
        <f t="shared" si="9"/>
        <v>202</v>
      </c>
      <c r="K9" s="12">
        <f t="shared" ref="K9:K14" si="16">I9-J9</f>
        <v>203</v>
      </c>
      <c r="L9" s="12"/>
      <c r="M9" s="12"/>
      <c r="N9" s="12"/>
      <c r="O9" s="12"/>
      <c r="P9" s="12"/>
      <c r="Q9" s="12"/>
      <c r="R9" s="12"/>
      <c r="S9" s="12"/>
      <c r="T9" s="27">
        <f t="shared" si="4"/>
        <v>405</v>
      </c>
      <c r="U9" s="27"/>
      <c r="V9" s="27">
        <f t="shared" si="5"/>
        <v>202</v>
      </c>
      <c r="W9" s="27">
        <v>160.14750000000001</v>
      </c>
      <c r="X9" s="27">
        <v>42</v>
      </c>
      <c r="Y9" s="27"/>
      <c r="Z9" s="27">
        <f t="shared" ref="Z9:Z14" si="17">+AA9+AB9</f>
        <v>165</v>
      </c>
      <c r="AA9" s="27">
        <v>165</v>
      </c>
      <c r="AB9" s="27"/>
      <c r="AC9" s="30">
        <v>-123</v>
      </c>
      <c r="AD9" s="12"/>
    </row>
    <row r="10" spans="1:258" s="3" customFormat="1" ht="24" hidden="1">
      <c r="A10" s="28" t="s">
        <v>65</v>
      </c>
      <c r="B10" s="17">
        <v>205010</v>
      </c>
      <c r="C10" s="12">
        <f t="shared" si="0"/>
        <v>385</v>
      </c>
      <c r="D10" s="12">
        <v>164</v>
      </c>
      <c r="E10" s="12">
        <v>221</v>
      </c>
      <c r="F10" s="13">
        <v>1150</v>
      </c>
      <c r="G10" s="13">
        <v>1950</v>
      </c>
      <c r="H10" s="8">
        <v>0.5</v>
      </c>
      <c r="I10" s="12">
        <f t="shared" si="15"/>
        <v>62</v>
      </c>
      <c r="J10" s="12">
        <f t="shared" si="9"/>
        <v>31</v>
      </c>
      <c r="K10" s="12">
        <f t="shared" si="16"/>
        <v>31</v>
      </c>
      <c r="L10" s="12"/>
      <c r="M10" s="12"/>
      <c r="N10" s="12"/>
      <c r="O10" s="12"/>
      <c r="P10" s="12"/>
      <c r="Q10" s="12"/>
      <c r="R10" s="12"/>
      <c r="S10" s="12"/>
      <c r="T10" s="27">
        <f t="shared" si="4"/>
        <v>62</v>
      </c>
      <c r="U10" s="27"/>
      <c r="V10" s="27">
        <f>J10+R10+U10</f>
        <v>31</v>
      </c>
      <c r="W10" s="27">
        <v>30.977499999999999</v>
      </c>
      <c r="X10" s="27"/>
      <c r="Y10" s="27"/>
      <c r="Z10" s="27">
        <f t="shared" si="17"/>
        <v>19</v>
      </c>
      <c r="AA10" s="27">
        <v>19</v>
      </c>
      <c r="AB10" s="27"/>
      <c r="AC10" s="30">
        <v>-19</v>
      </c>
      <c r="AD10" s="12"/>
    </row>
    <row r="11" spans="1:258" s="3" customFormat="1" ht="24" hidden="1">
      <c r="A11" s="28" t="s">
        <v>66</v>
      </c>
      <c r="B11" s="52">
        <v>201001</v>
      </c>
      <c r="C11" s="12">
        <f t="shared" si="0"/>
        <v>1833</v>
      </c>
      <c r="D11" s="12"/>
      <c r="E11" s="12">
        <v>1833</v>
      </c>
      <c r="F11" s="13">
        <v>1150</v>
      </c>
      <c r="G11" s="13">
        <v>1950</v>
      </c>
      <c r="H11" s="8">
        <v>0.5</v>
      </c>
      <c r="I11" s="12">
        <f t="shared" si="15"/>
        <v>357</v>
      </c>
      <c r="J11" s="12">
        <f t="shared" si="9"/>
        <v>179</v>
      </c>
      <c r="K11" s="12">
        <f t="shared" si="16"/>
        <v>178</v>
      </c>
      <c r="L11" s="12"/>
      <c r="M11" s="12"/>
      <c r="N11" s="12"/>
      <c r="O11" s="12"/>
      <c r="P11" s="12"/>
      <c r="Q11" s="12"/>
      <c r="R11" s="12"/>
      <c r="S11" s="12"/>
      <c r="T11" s="27">
        <f t="shared" si="4"/>
        <v>357</v>
      </c>
      <c r="U11" s="27"/>
      <c r="V11" s="27">
        <f t="shared" si="5"/>
        <v>179</v>
      </c>
      <c r="W11" s="27">
        <v>178.7175</v>
      </c>
      <c r="X11" s="27"/>
      <c r="Y11" s="27"/>
      <c r="Z11" s="27">
        <f t="shared" si="17"/>
        <v>109</v>
      </c>
      <c r="AA11" s="27">
        <v>109</v>
      </c>
      <c r="AB11" s="27"/>
      <c r="AC11" s="30">
        <v>-109</v>
      </c>
      <c r="AD11" s="12"/>
    </row>
    <row r="12" spans="1:258" s="3" customFormat="1" ht="24" hidden="1">
      <c r="A12" s="29" t="s">
        <v>67</v>
      </c>
      <c r="B12" s="53"/>
      <c r="C12" s="12">
        <f t="shared" si="0"/>
        <v>1911</v>
      </c>
      <c r="D12" s="12">
        <v>1389</v>
      </c>
      <c r="E12" s="12">
        <v>522</v>
      </c>
      <c r="F12" s="13">
        <v>1150</v>
      </c>
      <c r="G12" s="13">
        <v>1950</v>
      </c>
      <c r="H12" s="8">
        <v>0.5</v>
      </c>
      <c r="I12" s="12">
        <f t="shared" si="15"/>
        <v>262</v>
      </c>
      <c r="J12" s="12">
        <f t="shared" si="9"/>
        <v>131</v>
      </c>
      <c r="K12" s="12">
        <f t="shared" si="16"/>
        <v>131</v>
      </c>
      <c r="L12" s="12"/>
      <c r="M12" s="12"/>
      <c r="N12" s="12"/>
      <c r="O12" s="12"/>
      <c r="P12" s="12"/>
      <c r="Q12" s="12"/>
      <c r="R12" s="12"/>
      <c r="S12" s="12"/>
      <c r="T12" s="27">
        <f t="shared" si="4"/>
        <v>262</v>
      </c>
      <c r="U12" s="27"/>
      <c r="V12" s="27">
        <f t="shared" si="5"/>
        <v>131</v>
      </c>
      <c r="W12" s="27">
        <v>130.76249999999999</v>
      </c>
      <c r="X12" s="27"/>
      <c r="Y12" s="27"/>
      <c r="Z12" s="27">
        <f t="shared" si="17"/>
        <v>80</v>
      </c>
      <c r="AA12" s="27">
        <v>80</v>
      </c>
      <c r="AB12" s="27"/>
      <c r="AC12" s="30">
        <v>-80</v>
      </c>
      <c r="AD12" s="12"/>
    </row>
    <row r="13" spans="1:258" s="3" customFormat="1" ht="24" hidden="1">
      <c r="A13" s="29" t="s">
        <v>68</v>
      </c>
      <c r="B13" s="53"/>
      <c r="C13" s="12">
        <f t="shared" si="0"/>
        <v>2195</v>
      </c>
      <c r="D13" s="12">
        <v>1969</v>
      </c>
      <c r="E13" s="12">
        <v>226</v>
      </c>
      <c r="F13" s="13">
        <v>1150</v>
      </c>
      <c r="G13" s="13">
        <v>1950</v>
      </c>
      <c r="H13" s="8">
        <v>0.5</v>
      </c>
      <c r="I13" s="12">
        <f t="shared" si="15"/>
        <v>271</v>
      </c>
      <c r="J13" s="12">
        <f t="shared" si="9"/>
        <v>135</v>
      </c>
      <c r="K13" s="12">
        <f t="shared" si="16"/>
        <v>136</v>
      </c>
      <c r="L13" s="12"/>
      <c r="M13" s="12"/>
      <c r="N13" s="12"/>
      <c r="O13" s="12"/>
      <c r="P13" s="12"/>
      <c r="Q13" s="12"/>
      <c r="R13" s="12"/>
      <c r="S13" s="12"/>
      <c r="T13" s="27">
        <f t="shared" si="4"/>
        <v>271</v>
      </c>
      <c r="U13" s="27"/>
      <c r="V13" s="27">
        <f t="shared" si="5"/>
        <v>135</v>
      </c>
      <c r="W13" s="27">
        <v>135.2525</v>
      </c>
      <c r="X13" s="27"/>
      <c r="Y13" s="27"/>
      <c r="Z13" s="27">
        <f t="shared" si="17"/>
        <v>82</v>
      </c>
      <c r="AA13" s="27">
        <v>82</v>
      </c>
      <c r="AB13" s="27"/>
      <c r="AC13" s="30">
        <v>-82</v>
      </c>
      <c r="AD13" s="12"/>
    </row>
    <row r="14" spans="1:258" s="3" customFormat="1" ht="24" hidden="1">
      <c r="A14" s="29" t="s">
        <v>69</v>
      </c>
      <c r="B14" s="54"/>
      <c r="C14" s="12">
        <f t="shared" si="0"/>
        <v>303</v>
      </c>
      <c r="D14" s="12">
        <v>135</v>
      </c>
      <c r="E14" s="12">
        <v>168</v>
      </c>
      <c r="F14" s="13">
        <v>1150</v>
      </c>
      <c r="G14" s="13">
        <v>1950</v>
      </c>
      <c r="H14" s="8">
        <v>0.5</v>
      </c>
      <c r="I14" s="12">
        <f t="shared" si="15"/>
        <v>48</v>
      </c>
      <c r="J14" s="12">
        <f t="shared" si="9"/>
        <v>24</v>
      </c>
      <c r="K14" s="12">
        <f t="shared" si="16"/>
        <v>24</v>
      </c>
      <c r="L14" s="12"/>
      <c r="M14" s="12"/>
      <c r="N14" s="12"/>
      <c r="O14" s="12"/>
      <c r="P14" s="12"/>
      <c r="Q14" s="12"/>
      <c r="R14" s="12"/>
      <c r="S14" s="12"/>
      <c r="T14" s="27">
        <f t="shared" si="4"/>
        <v>48</v>
      </c>
      <c r="U14" s="27"/>
      <c r="V14" s="27">
        <f t="shared" si="5"/>
        <v>24</v>
      </c>
      <c r="W14" s="27">
        <v>24.142499999999998</v>
      </c>
      <c r="X14" s="27"/>
      <c r="Y14" s="27"/>
      <c r="Z14" s="27">
        <f t="shared" si="17"/>
        <v>14</v>
      </c>
      <c r="AA14" s="27">
        <v>14</v>
      </c>
      <c r="AB14" s="27"/>
      <c r="AC14" s="30">
        <v>-14</v>
      </c>
      <c r="AD14" s="12"/>
    </row>
    <row r="15" spans="1:258" s="3" customFormat="1" ht="30" hidden="1" customHeight="1">
      <c r="A15" s="8" t="s">
        <v>56</v>
      </c>
      <c r="B15" s="17">
        <v>613002</v>
      </c>
      <c r="C15" s="12">
        <f t="shared" si="0"/>
        <v>82381</v>
      </c>
      <c r="D15" s="12">
        <v>60953</v>
      </c>
      <c r="E15" s="12">
        <v>21428</v>
      </c>
      <c r="F15" s="13">
        <v>1150</v>
      </c>
      <c r="G15" s="13">
        <v>1950</v>
      </c>
      <c r="H15" s="8">
        <v>0.5</v>
      </c>
      <c r="I15" s="12">
        <f t="shared" si="15"/>
        <v>11188</v>
      </c>
      <c r="J15" s="12">
        <f t="shared" si="9"/>
        <v>5594</v>
      </c>
      <c r="K15" s="12">
        <f t="shared" si="10"/>
        <v>5594</v>
      </c>
      <c r="L15" s="12">
        <v>1</v>
      </c>
      <c r="M15" s="12">
        <v>29</v>
      </c>
      <c r="N15" s="12">
        <f t="shared" si="11"/>
        <v>71</v>
      </c>
      <c r="O15" s="12">
        <v>1150</v>
      </c>
      <c r="P15" s="12">
        <v>0.5</v>
      </c>
      <c r="Q15" s="12">
        <f t="shared" si="12"/>
        <v>8</v>
      </c>
      <c r="R15" s="12">
        <f t="shared" ref="R15:R21" si="18">ROUND(N15*O15*P15/10000,0)</f>
        <v>4</v>
      </c>
      <c r="S15" s="12">
        <f t="shared" si="14"/>
        <v>4</v>
      </c>
      <c r="T15" s="27">
        <f t="shared" si="4"/>
        <v>11196</v>
      </c>
      <c r="U15" s="27"/>
      <c r="V15" s="27">
        <f t="shared" si="5"/>
        <v>5598</v>
      </c>
      <c r="W15" s="27">
        <v>5341</v>
      </c>
      <c r="X15" s="27">
        <f t="shared" si="6"/>
        <v>257</v>
      </c>
      <c r="Y15" s="27"/>
      <c r="Z15" s="27">
        <f t="shared" ref="Z15:Z21" si="19">MAX(X15+Y15,0)</f>
        <v>257</v>
      </c>
      <c r="AA15" s="27">
        <v>257</v>
      </c>
      <c r="AB15" s="27">
        <f t="shared" ref="AB15:AB21" si="20">Z15-AA15</f>
        <v>0</v>
      </c>
      <c r="AC15" s="27">
        <f t="shared" si="8"/>
        <v>0</v>
      </c>
      <c r="AD15" s="12"/>
      <c r="AF15" s="3">
        <v>5341</v>
      </c>
      <c r="AH15" s="3">
        <v>726</v>
      </c>
    </row>
    <row r="16" spans="1:258" s="3" customFormat="1" ht="30" hidden="1" customHeight="1">
      <c r="A16" s="8" t="s">
        <v>57</v>
      </c>
      <c r="B16" s="17">
        <v>613003</v>
      </c>
      <c r="C16" s="12">
        <f t="shared" si="0"/>
        <v>32328</v>
      </c>
      <c r="D16" s="12">
        <v>24234</v>
      </c>
      <c r="E16" s="12">
        <v>8094</v>
      </c>
      <c r="F16" s="13">
        <v>1150</v>
      </c>
      <c r="G16" s="13">
        <v>1950</v>
      </c>
      <c r="H16" s="8">
        <v>0.5</v>
      </c>
      <c r="I16" s="12">
        <f t="shared" si="15"/>
        <v>4365</v>
      </c>
      <c r="J16" s="12">
        <f t="shared" si="9"/>
        <v>2183</v>
      </c>
      <c r="K16" s="12">
        <f t="shared" si="10"/>
        <v>2182</v>
      </c>
      <c r="L16" s="12">
        <v>0</v>
      </c>
      <c r="M16" s="12">
        <v>0</v>
      </c>
      <c r="N16" s="12">
        <f t="shared" si="11"/>
        <v>0</v>
      </c>
      <c r="O16" s="12">
        <v>1150</v>
      </c>
      <c r="P16" s="12">
        <v>0.5</v>
      </c>
      <c r="Q16" s="12">
        <f t="shared" si="12"/>
        <v>0</v>
      </c>
      <c r="R16" s="12">
        <f t="shared" si="18"/>
        <v>0</v>
      </c>
      <c r="S16" s="12">
        <f t="shared" si="14"/>
        <v>0</v>
      </c>
      <c r="T16" s="27">
        <f t="shared" si="4"/>
        <v>4365</v>
      </c>
      <c r="U16" s="27"/>
      <c r="V16" s="27">
        <f t="shared" si="5"/>
        <v>2183</v>
      </c>
      <c r="W16" s="27">
        <v>2044</v>
      </c>
      <c r="X16" s="27">
        <f t="shared" si="6"/>
        <v>139</v>
      </c>
      <c r="Y16" s="27"/>
      <c r="Z16" s="27">
        <f t="shared" si="19"/>
        <v>139</v>
      </c>
      <c r="AA16" s="27"/>
      <c r="AB16" s="27">
        <f t="shared" si="20"/>
        <v>139</v>
      </c>
      <c r="AC16" s="27">
        <f t="shared" si="8"/>
        <v>0</v>
      </c>
      <c r="AD16" s="12"/>
      <c r="AF16" s="3">
        <v>2044</v>
      </c>
      <c r="AH16" s="3" t="e">
        <v>#N/A</v>
      </c>
    </row>
    <row r="17" spans="1:34" s="3" customFormat="1" ht="30" hidden="1" customHeight="1">
      <c r="A17" s="8" t="s">
        <v>58</v>
      </c>
      <c r="B17" s="17">
        <v>613004</v>
      </c>
      <c r="C17" s="12">
        <f t="shared" si="0"/>
        <v>94631</v>
      </c>
      <c r="D17" s="12">
        <v>66463</v>
      </c>
      <c r="E17" s="12">
        <v>28168</v>
      </c>
      <c r="F17" s="13">
        <v>1150</v>
      </c>
      <c r="G17" s="13">
        <v>1950</v>
      </c>
      <c r="H17" s="8">
        <v>0.5</v>
      </c>
      <c r="I17" s="12">
        <f t="shared" si="15"/>
        <v>13136</v>
      </c>
      <c r="J17" s="12">
        <f t="shared" si="9"/>
        <v>6568</v>
      </c>
      <c r="K17" s="12">
        <f t="shared" si="10"/>
        <v>6568</v>
      </c>
      <c r="L17" s="12">
        <v>0</v>
      </c>
      <c r="M17" s="12">
        <v>0</v>
      </c>
      <c r="N17" s="12">
        <f t="shared" si="11"/>
        <v>0</v>
      </c>
      <c r="O17" s="12">
        <v>1150</v>
      </c>
      <c r="P17" s="12">
        <v>0.5</v>
      </c>
      <c r="Q17" s="12">
        <f t="shared" si="12"/>
        <v>0</v>
      </c>
      <c r="R17" s="12">
        <f t="shared" si="18"/>
        <v>0</v>
      </c>
      <c r="S17" s="12">
        <f t="shared" si="14"/>
        <v>0</v>
      </c>
      <c r="T17" s="27">
        <f t="shared" si="4"/>
        <v>13136</v>
      </c>
      <c r="U17" s="27"/>
      <c r="V17" s="27">
        <f t="shared" si="5"/>
        <v>6568</v>
      </c>
      <c r="W17" s="27">
        <v>6327</v>
      </c>
      <c r="X17" s="27">
        <f t="shared" si="6"/>
        <v>241</v>
      </c>
      <c r="Y17" s="27"/>
      <c r="Z17" s="27">
        <f t="shared" si="19"/>
        <v>241</v>
      </c>
      <c r="AA17" s="27">
        <f>AH17</f>
        <v>241</v>
      </c>
      <c r="AB17" s="27">
        <f t="shared" si="20"/>
        <v>0</v>
      </c>
      <c r="AC17" s="27">
        <f t="shared" si="8"/>
        <v>0</v>
      </c>
      <c r="AD17" s="12"/>
      <c r="AF17" s="3">
        <v>6327</v>
      </c>
      <c r="AH17" s="3">
        <v>241</v>
      </c>
    </row>
    <row r="18" spans="1:34" s="3" customFormat="1" ht="30" hidden="1" customHeight="1">
      <c r="A18" s="8" t="s">
        <v>59</v>
      </c>
      <c r="B18" s="17">
        <v>613005</v>
      </c>
      <c r="C18" s="12">
        <f t="shared" si="0"/>
        <v>75395</v>
      </c>
      <c r="D18" s="12">
        <v>52466</v>
      </c>
      <c r="E18" s="12">
        <v>22929</v>
      </c>
      <c r="F18" s="13">
        <v>1150</v>
      </c>
      <c r="G18" s="13">
        <v>1950</v>
      </c>
      <c r="H18" s="8">
        <v>0.6</v>
      </c>
      <c r="I18" s="12">
        <f t="shared" si="15"/>
        <v>10505</v>
      </c>
      <c r="J18" s="12">
        <f t="shared" si="9"/>
        <v>6303</v>
      </c>
      <c r="K18" s="12">
        <f t="shared" si="10"/>
        <v>4202</v>
      </c>
      <c r="L18" s="12">
        <v>11</v>
      </c>
      <c r="M18" s="12">
        <v>728</v>
      </c>
      <c r="N18" s="12">
        <f t="shared" si="11"/>
        <v>372</v>
      </c>
      <c r="O18" s="12">
        <v>1150</v>
      </c>
      <c r="P18" s="12">
        <v>0.6</v>
      </c>
      <c r="Q18" s="12">
        <f t="shared" si="12"/>
        <v>43</v>
      </c>
      <c r="R18" s="12">
        <f t="shared" si="18"/>
        <v>26</v>
      </c>
      <c r="S18" s="12">
        <f t="shared" si="14"/>
        <v>17</v>
      </c>
      <c r="T18" s="27">
        <f t="shared" si="4"/>
        <v>10548</v>
      </c>
      <c r="U18" s="27"/>
      <c r="V18" s="27">
        <f t="shared" si="5"/>
        <v>6329</v>
      </c>
      <c r="W18" s="27">
        <v>6139</v>
      </c>
      <c r="X18" s="27">
        <f t="shared" si="6"/>
        <v>190</v>
      </c>
      <c r="Y18" s="27"/>
      <c r="Z18" s="27">
        <f t="shared" si="19"/>
        <v>190</v>
      </c>
      <c r="AA18" s="27">
        <f>AH18</f>
        <v>190</v>
      </c>
      <c r="AB18" s="27">
        <f t="shared" si="20"/>
        <v>0</v>
      </c>
      <c r="AC18" s="27">
        <f t="shared" si="8"/>
        <v>0</v>
      </c>
      <c r="AD18" s="12"/>
      <c r="AF18" s="3">
        <v>6139</v>
      </c>
      <c r="AH18" s="3">
        <v>190</v>
      </c>
    </row>
    <row r="19" spans="1:34" s="3" customFormat="1" ht="30" hidden="1" customHeight="1">
      <c r="A19" s="8" t="s">
        <v>60</v>
      </c>
      <c r="B19" s="17">
        <v>613006</v>
      </c>
      <c r="C19" s="12">
        <f t="shared" si="0"/>
        <v>78999</v>
      </c>
      <c r="D19" s="12">
        <v>54820</v>
      </c>
      <c r="E19" s="12">
        <v>24179</v>
      </c>
      <c r="F19" s="13">
        <v>1150</v>
      </c>
      <c r="G19" s="13">
        <v>1950</v>
      </c>
      <c r="H19" s="8">
        <v>0.6</v>
      </c>
      <c r="I19" s="12">
        <f t="shared" si="15"/>
        <v>11019</v>
      </c>
      <c r="J19" s="12">
        <f t="shared" si="9"/>
        <v>6612</v>
      </c>
      <c r="K19" s="12">
        <f t="shared" si="10"/>
        <v>4407</v>
      </c>
      <c r="L19" s="12">
        <v>10</v>
      </c>
      <c r="M19" s="12">
        <v>284</v>
      </c>
      <c r="N19" s="12">
        <f t="shared" si="11"/>
        <v>716</v>
      </c>
      <c r="O19" s="12">
        <v>1150</v>
      </c>
      <c r="P19" s="12">
        <v>0.6</v>
      </c>
      <c r="Q19" s="12">
        <f t="shared" si="12"/>
        <v>82</v>
      </c>
      <c r="R19" s="12">
        <f t="shared" si="18"/>
        <v>49</v>
      </c>
      <c r="S19" s="12">
        <f t="shared" si="14"/>
        <v>33</v>
      </c>
      <c r="T19" s="27">
        <f t="shared" si="4"/>
        <v>11101</v>
      </c>
      <c r="U19" s="27">
        <v>-45</v>
      </c>
      <c r="V19" s="27">
        <f t="shared" si="5"/>
        <v>6616</v>
      </c>
      <c r="W19" s="27">
        <v>6551</v>
      </c>
      <c r="X19" s="27">
        <f t="shared" si="6"/>
        <v>65</v>
      </c>
      <c r="Y19" s="27"/>
      <c r="Z19" s="27">
        <f t="shared" si="19"/>
        <v>65</v>
      </c>
      <c r="AA19" s="27">
        <f>AH19</f>
        <v>65</v>
      </c>
      <c r="AB19" s="27">
        <f t="shared" si="20"/>
        <v>0</v>
      </c>
      <c r="AC19" s="27">
        <f t="shared" si="8"/>
        <v>0</v>
      </c>
      <c r="AD19" s="12"/>
      <c r="AF19" s="3">
        <v>6551</v>
      </c>
      <c r="AH19" s="3">
        <v>65</v>
      </c>
    </row>
    <row r="20" spans="1:34" s="3" customFormat="1" ht="30" customHeight="1">
      <c r="A20" s="8" t="s">
        <v>61</v>
      </c>
      <c r="B20" s="17">
        <v>613007</v>
      </c>
      <c r="C20" s="12">
        <f t="shared" si="0"/>
        <v>53600</v>
      </c>
      <c r="D20" s="12">
        <v>38252</v>
      </c>
      <c r="E20" s="12">
        <v>15348</v>
      </c>
      <c r="F20" s="13">
        <v>1150</v>
      </c>
      <c r="G20" s="13">
        <v>1950</v>
      </c>
      <c r="H20" s="8">
        <v>0.5</v>
      </c>
      <c r="I20" s="12">
        <f t="shared" si="15"/>
        <v>7392</v>
      </c>
      <c r="J20" s="12">
        <f t="shared" si="9"/>
        <v>3696</v>
      </c>
      <c r="K20" s="12">
        <f t="shared" si="10"/>
        <v>3696</v>
      </c>
      <c r="L20" s="12">
        <v>0</v>
      </c>
      <c r="M20" s="12">
        <v>0</v>
      </c>
      <c r="N20" s="12">
        <f t="shared" si="11"/>
        <v>0</v>
      </c>
      <c r="O20" s="12">
        <v>1150</v>
      </c>
      <c r="P20" s="12">
        <v>0.5</v>
      </c>
      <c r="Q20" s="12">
        <f t="shared" si="12"/>
        <v>0</v>
      </c>
      <c r="R20" s="12">
        <f t="shared" si="18"/>
        <v>0</v>
      </c>
      <c r="S20" s="12">
        <f t="shared" si="14"/>
        <v>0</v>
      </c>
      <c r="T20" s="27">
        <f t="shared" si="4"/>
        <v>7392</v>
      </c>
      <c r="U20" s="27"/>
      <c r="V20" s="27">
        <f t="shared" si="5"/>
        <v>3696</v>
      </c>
      <c r="W20" s="27">
        <v>3545</v>
      </c>
      <c r="X20" s="27">
        <f t="shared" si="6"/>
        <v>151</v>
      </c>
      <c r="Y20" s="27"/>
      <c r="Z20" s="27">
        <f t="shared" si="19"/>
        <v>151</v>
      </c>
      <c r="AA20" s="27">
        <f>AH20</f>
        <v>151</v>
      </c>
      <c r="AB20" s="27">
        <f t="shared" si="20"/>
        <v>0</v>
      </c>
      <c r="AC20" s="27">
        <f t="shared" si="8"/>
        <v>0</v>
      </c>
      <c r="AD20" s="12"/>
      <c r="AF20" s="3">
        <v>3545</v>
      </c>
      <c r="AH20" s="3">
        <v>151</v>
      </c>
    </row>
    <row r="21" spans="1:34" s="3" customFormat="1" ht="30" hidden="1" customHeight="1">
      <c r="A21" s="8" t="s">
        <v>62</v>
      </c>
      <c r="B21" s="17">
        <v>613008</v>
      </c>
      <c r="C21" s="12">
        <f t="shared" si="0"/>
        <v>49610</v>
      </c>
      <c r="D21" s="12">
        <v>36536</v>
      </c>
      <c r="E21" s="12">
        <v>13074</v>
      </c>
      <c r="F21" s="13">
        <v>1150</v>
      </c>
      <c r="G21" s="13">
        <v>1950</v>
      </c>
      <c r="H21" s="8">
        <v>0.8</v>
      </c>
      <c r="I21" s="12">
        <f t="shared" si="15"/>
        <v>6751</v>
      </c>
      <c r="J21" s="12">
        <f t="shared" si="9"/>
        <v>5401</v>
      </c>
      <c r="K21" s="12">
        <f t="shared" si="10"/>
        <v>1350</v>
      </c>
      <c r="L21" s="12">
        <v>7</v>
      </c>
      <c r="M21" s="12">
        <v>531</v>
      </c>
      <c r="N21" s="12">
        <f t="shared" si="11"/>
        <v>169</v>
      </c>
      <c r="O21" s="12">
        <v>1150</v>
      </c>
      <c r="P21" s="12">
        <v>0.8</v>
      </c>
      <c r="Q21" s="12">
        <f t="shared" si="12"/>
        <v>19</v>
      </c>
      <c r="R21" s="12">
        <f t="shared" si="18"/>
        <v>16</v>
      </c>
      <c r="S21" s="12">
        <f t="shared" si="14"/>
        <v>3</v>
      </c>
      <c r="T21" s="27">
        <f t="shared" si="4"/>
        <v>6770</v>
      </c>
      <c r="U21" s="27"/>
      <c r="V21" s="27">
        <f t="shared" si="5"/>
        <v>5417</v>
      </c>
      <c r="W21" s="27">
        <v>5131</v>
      </c>
      <c r="X21" s="27">
        <f t="shared" si="6"/>
        <v>286</v>
      </c>
      <c r="Y21" s="27"/>
      <c r="Z21" s="27">
        <f t="shared" si="19"/>
        <v>286</v>
      </c>
      <c r="AA21" s="27">
        <f>AH21</f>
        <v>286</v>
      </c>
      <c r="AB21" s="27">
        <f t="shared" si="20"/>
        <v>0</v>
      </c>
      <c r="AC21" s="27">
        <f t="shared" si="8"/>
        <v>0</v>
      </c>
      <c r="AD21" s="12"/>
      <c r="AF21" s="3">
        <v>5131</v>
      </c>
      <c r="AH21" s="3">
        <v>286</v>
      </c>
    </row>
  </sheetData>
  <autoFilter ref="A6:IZ21"/>
  <mergeCells count="27">
    <mergeCell ref="B11:B14"/>
    <mergeCell ref="A2:AD2"/>
    <mergeCell ref="C3:K3"/>
    <mergeCell ref="L3:S3"/>
    <mergeCell ref="C4:E4"/>
    <mergeCell ref="F4:G4"/>
    <mergeCell ref="I4:K4"/>
    <mergeCell ref="Q4:S4"/>
    <mergeCell ref="A3:A5"/>
    <mergeCell ref="B3:B5"/>
    <mergeCell ref="H4:H5"/>
    <mergeCell ref="L4:L5"/>
    <mergeCell ref="M4:M5"/>
    <mergeCell ref="N4:N5"/>
    <mergeCell ref="O4:O5"/>
    <mergeCell ref="P4:P5"/>
    <mergeCell ref="T3:T5"/>
    <mergeCell ref="U3:U5"/>
    <mergeCell ref="V3:V5"/>
    <mergeCell ref="W3:W5"/>
    <mergeCell ref="X3:X5"/>
    <mergeCell ref="Y3:Y5"/>
    <mergeCell ref="AC3:AC5"/>
    <mergeCell ref="AD3:AD5"/>
    <mergeCell ref="AF4:AF5"/>
    <mergeCell ref="AG4:AG5"/>
    <mergeCell ref="Z3:AB5"/>
  </mergeCells>
  <phoneticPr fontId="11" type="noConversion"/>
  <printOptions horizontalCentered="1"/>
  <pageMargins left="0.23622047244094491" right="0.19685039370078741" top="0.74803149606299213" bottom="0.74803149606299213" header="0.31496062992125984" footer="0.31496062992125984"/>
  <pageSetup paperSize="9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清算下达用</vt:lpstr>
      <vt:lpstr>清算下达用!Print_Area</vt:lpstr>
      <vt:lpstr>清算下达用!Print_Titles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luods</dc:creator>
  <cp:lastModifiedBy>蔡雁飞</cp:lastModifiedBy>
  <cp:lastPrinted>2019-06-20T06:58:11Z</cp:lastPrinted>
  <dcterms:created xsi:type="dcterms:W3CDTF">2018-05-16T01:45:00Z</dcterms:created>
  <dcterms:modified xsi:type="dcterms:W3CDTF">2019-06-28T03:16:08Z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