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35" windowWidth="23715" windowHeight="9600"/>
  </bookViews>
  <sheets>
    <sheet name="附件1汇总表" sheetId="10" r:id="rId1"/>
    <sheet name="1-1小学" sheetId="4" r:id="rId2"/>
    <sheet name="1-2初中" sheetId="5" r:id="rId3"/>
    <sheet name="1-3普通高中" sheetId="7" r:id="rId4"/>
    <sheet name="1-4中职" sheetId="6" r:id="rId5"/>
    <sheet name="1-5高职" sheetId="8" r:id="rId6"/>
    <sheet name="1-6广播电视大学" sheetId="9" r:id="rId7"/>
  </sheets>
  <calcPr calcId="124519"/>
</workbook>
</file>

<file path=xl/calcChain.xml><?xml version="1.0" encoding="utf-8"?>
<calcChain xmlns="http://schemas.openxmlformats.org/spreadsheetml/2006/main">
  <c r="AI13" i="10"/>
  <c r="AH13"/>
  <c r="AG13"/>
  <c r="AF13"/>
  <c r="AE13"/>
  <c r="AD13"/>
  <c r="V13"/>
  <c r="I13"/>
  <c r="AI12"/>
  <c r="AH12"/>
  <c r="AG12"/>
  <c r="AF12"/>
  <c r="AE12"/>
  <c r="AD12"/>
  <c r="AC12"/>
  <c r="V12"/>
  <c r="I12"/>
  <c r="AI11"/>
  <c r="AH11"/>
  <c r="AG11"/>
  <c r="AF11"/>
  <c r="AE11"/>
  <c r="AD11"/>
  <c r="AC11" s="1"/>
  <c r="V11"/>
  <c r="I11"/>
  <c r="AI10"/>
  <c r="AI9" s="1"/>
  <c r="AH10"/>
  <c r="AG10"/>
  <c r="AF10"/>
  <c r="AE10"/>
  <c r="AE9" s="1"/>
  <c r="AD10"/>
  <c r="V10"/>
  <c r="V9" s="1"/>
  <c r="I10"/>
  <c r="AF9"/>
  <c r="AB9"/>
  <c r="AA9"/>
  <c r="Z9"/>
  <c r="Y9"/>
  <c r="X9"/>
  <c r="W9"/>
  <c r="U9"/>
  <c r="T9"/>
  <c r="S9"/>
  <c r="R9"/>
  <c r="Q9"/>
  <c r="P9"/>
  <c r="O9"/>
  <c r="N9"/>
  <c r="M9"/>
  <c r="L9"/>
  <c r="K9"/>
  <c r="J9"/>
  <c r="H9"/>
  <c r="G9"/>
  <c r="F9"/>
  <c r="E9"/>
  <c r="D9"/>
  <c r="C9"/>
  <c r="B9"/>
  <c r="I9" l="1"/>
  <c r="AC13"/>
  <c r="AH9"/>
  <c r="AG9"/>
  <c r="AD9"/>
  <c r="AC10"/>
  <c r="AC9" s="1"/>
  <c r="G11" i="9" l="1"/>
  <c r="F11"/>
  <c r="G10"/>
  <c r="H10" s="1"/>
  <c r="F10"/>
  <c r="G9"/>
  <c r="F9"/>
  <c r="G8"/>
  <c r="F8"/>
  <c r="E7"/>
  <c r="D7"/>
  <c r="C7"/>
  <c r="B7"/>
  <c r="G9" i="8"/>
  <c r="G10"/>
  <c r="G11"/>
  <c r="G8"/>
  <c r="F11"/>
  <c r="F10"/>
  <c r="F9"/>
  <c r="F7" s="1"/>
  <c r="F8"/>
  <c r="E7"/>
  <c r="D7"/>
  <c r="C7"/>
  <c r="B7"/>
  <c r="I9" i="7"/>
  <c r="I10"/>
  <c r="I11"/>
  <c r="I8"/>
  <c r="D7"/>
  <c r="E7"/>
  <c r="C7"/>
  <c r="H11"/>
  <c r="H10"/>
  <c r="H9"/>
  <c r="J9" s="1"/>
  <c r="H8"/>
  <c r="G7"/>
  <c r="F7"/>
  <c r="B7"/>
  <c r="F11" i="6"/>
  <c r="E11"/>
  <c r="F10"/>
  <c r="E10"/>
  <c r="F9"/>
  <c r="E9"/>
  <c r="F8"/>
  <c r="E8"/>
  <c r="D7"/>
  <c r="C7"/>
  <c r="B7"/>
  <c r="F11" i="5"/>
  <c r="E11"/>
  <c r="G11" s="1"/>
  <c r="F10"/>
  <c r="E10"/>
  <c r="F9"/>
  <c r="E9"/>
  <c r="F8"/>
  <c r="E8"/>
  <c r="D7"/>
  <c r="C7"/>
  <c r="B7"/>
  <c r="E7" l="1"/>
  <c r="F7" i="6"/>
  <c r="G8" i="5"/>
  <c r="G10"/>
  <c r="H8" i="9"/>
  <c r="F7"/>
  <c r="H11"/>
  <c r="H9"/>
  <c r="G7"/>
  <c r="H8" i="8"/>
  <c r="H10"/>
  <c r="G7"/>
  <c r="H9"/>
  <c r="H11"/>
  <c r="I7" i="7"/>
  <c r="J8"/>
  <c r="H7"/>
  <c r="J10"/>
  <c r="J11"/>
  <c r="G9" i="6"/>
  <c r="G11"/>
  <c r="E7"/>
  <c r="G10"/>
  <c r="G8"/>
  <c r="G9" i="5"/>
  <c r="F7"/>
  <c r="C7" i="4"/>
  <c r="D7"/>
  <c r="F9"/>
  <c r="F10"/>
  <c r="F11"/>
  <c r="F8"/>
  <c r="E9"/>
  <c r="E10"/>
  <c r="E11"/>
  <c r="E8"/>
  <c r="B7"/>
  <c r="G7" i="5" l="1"/>
  <c r="H7" i="9"/>
  <c r="H7" i="8"/>
  <c r="J7" i="7"/>
  <c r="G7" i="6"/>
  <c r="G9" i="4"/>
  <c r="E7"/>
  <c r="G8"/>
  <c r="G11"/>
  <c r="G10"/>
  <c r="F7"/>
  <c r="G7" l="1"/>
</calcChain>
</file>

<file path=xl/sharedStrings.xml><?xml version="1.0" encoding="utf-8"?>
<sst xmlns="http://schemas.openxmlformats.org/spreadsheetml/2006/main" count="238" uniqueCount="113">
  <si>
    <t>合计</t>
    <phoneticPr fontId="2" type="noConversion"/>
  </si>
  <si>
    <t>台山市</t>
    <phoneticPr fontId="2" type="noConversion"/>
  </si>
  <si>
    <t>开平市</t>
  </si>
  <si>
    <t>鹤山市</t>
    <phoneticPr fontId="2" type="noConversion"/>
  </si>
  <si>
    <t>恩平市</t>
    <phoneticPr fontId="2" type="noConversion"/>
  </si>
  <si>
    <t>A</t>
    <phoneticPr fontId="2" type="noConversion"/>
  </si>
  <si>
    <t>B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</si>
  <si>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</si>
  <si>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</si>
  <si>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</si>
  <si>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</si>
  <si>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</si>
  <si>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r>
      <rPr>
        <sz val="11"/>
        <rFont val="宋体"/>
        <family val="3"/>
        <charset val="134"/>
      </rPr>
      <t>市、区名称</t>
    </r>
    <phoneticPr fontId="2" type="noConversion"/>
  </si>
  <si>
    <r>
      <rPr>
        <sz val="11"/>
        <rFont val="宋体"/>
        <family val="3"/>
        <charset val="134"/>
      </rPr>
      <t>普通
高中</t>
    </r>
  </si>
  <si>
    <r>
      <rPr>
        <sz val="11"/>
        <rFont val="宋体"/>
        <family val="3"/>
        <charset val="134"/>
      </rPr>
      <t>其中：</t>
    </r>
  </si>
  <si>
    <r>
      <rPr>
        <sz val="11"/>
        <rFont val="宋体"/>
        <family val="3"/>
        <charset val="134"/>
      </rPr>
      <t>高职</t>
    </r>
  </si>
  <si>
    <r>
      <rPr>
        <sz val="11"/>
        <rFont val="宋体"/>
        <family val="3"/>
        <charset val="134"/>
      </rPr>
      <t>广播电视大学</t>
    </r>
  </si>
  <si>
    <r>
      <rPr>
        <sz val="11"/>
        <rFont val="宋体"/>
        <family val="3"/>
        <charset val="134"/>
      </rPr>
      <t>初中</t>
    </r>
    <phoneticPr fontId="2" type="noConversion"/>
  </si>
  <si>
    <r>
      <rPr>
        <sz val="11"/>
        <rFont val="宋体"/>
        <family val="3"/>
        <charset val="134"/>
      </rPr>
      <t>普通
高中</t>
    </r>
    <phoneticPr fontId="2" type="noConversion"/>
  </si>
  <si>
    <r>
      <rPr>
        <sz val="11"/>
        <rFont val="宋体"/>
        <family val="3"/>
        <charset val="134"/>
      </rPr>
      <t>高职</t>
    </r>
    <phoneticPr fontId="2" type="noConversion"/>
  </si>
  <si>
    <r>
      <rPr>
        <sz val="11"/>
        <rFont val="宋体"/>
        <family val="3"/>
        <charset val="134"/>
      </rPr>
      <t>市建档立卡</t>
    </r>
  </si>
  <si>
    <r>
      <rPr>
        <sz val="11"/>
        <rFont val="宋体"/>
        <family val="3"/>
        <charset val="134"/>
      </rPr>
      <t>残疾</t>
    </r>
  </si>
  <si>
    <r>
      <rPr>
        <sz val="11"/>
        <rFont val="宋体"/>
        <family val="3"/>
        <charset val="134"/>
      </rPr>
      <t>普通高中</t>
    </r>
    <phoneticPr fontId="2" type="noConversion"/>
  </si>
  <si>
    <t>B</t>
    <phoneticPr fontId="2" type="noConversion"/>
  </si>
  <si>
    <t>C</t>
    <phoneticPr fontId="13" type="noConversion"/>
  </si>
  <si>
    <t>D</t>
    <phoneticPr fontId="2" type="noConversion"/>
  </si>
  <si>
    <r>
      <t>2017-2018</t>
    </r>
    <r>
      <rPr>
        <sz val="11"/>
        <rFont val="宋体"/>
        <family val="3"/>
        <charset val="134"/>
      </rPr>
      <t>学年发放生活费学生人数</t>
    </r>
    <phoneticPr fontId="2" type="noConversion"/>
  </si>
  <si>
    <t>E=C-D</t>
    <phoneticPr fontId="2" type="noConversion"/>
  </si>
  <si>
    <r>
      <t>F=B</t>
    </r>
    <r>
      <rPr>
        <sz val="11"/>
        <rFont val="宋体"/>
        <family val="3"/>
        <charset val="134"/>
      </rPr>
      <t>×</t>
    </r>
    <r>
      <rPr>
        <sz val="11"/>
        <rFont val="Times New Roman"/>
        <family val="1"/>
      </rPr>
      <t>0.3</t>
    </r>
    <r>
      <rPr>
        <sz val="11"/>
        <rFont val="宋体"/>
        <family val="3"/>
        <charset val="134"/>
      </rPr>
      <t>×</t>
    </r>
    <r>
      <rPr>
        <sz val="11"/>
        <rFont val="Times New Roman"/>
        <family val="1"/>
      </rPr>
      <t>50%</t>
    </r>
    <phoneticPr fontId="2" type="noConversion"/>
  </si>
  <si>
    <t>G=E+F</t>
    <phoneticPr fontId="2" type="noConversion"/>
  </si>
  <si>
    <r>
      <rPr>
        <sz val="11"/>
        <rFont val="宋体"/>
        <family val="3"/>
        <charset val="134"/>
      </rPr>
      <t>按</t>
    </r>
    <r>
      <rPr>
        <sz val="11"/>
        <rFont val="Times New Roman"/>
        <family val="1"/>
      </rPr>
      <t>2017-2018</t>
    </r>
    <r>
      <rPr>
        <sz val="11"/>
        <rFont val="宋体"/>
        <family val="3"/>
        <charset val="134"/>
      </rPr>
      <t>学年资助人数提前下达</t>
    </r>
    <r>
      <rPr>
        <sz val="11"/>
        <rFont val="Times New Roman"/>
        <family val="1"/>
      </rPr>
      <t>2018-2019</t>
    </r>
    <r>
      <rPr>
        <sz val="11"/>
        <rFont val="宋体"/>
        <family val="3"/>
        <charset val="134"/>
      </rPr>
      <t>学年市财政补助资金数</t>
    </r>
    <phoneticPr fontId="2" type="noConversion"/>
  </si>
  <si>
    <t>已发放金额</t>
    <phoneticPr fontId="2" type="noConversion"/>
  </si>
  <si>
    <r>
      <rPr>
        <sz val="11"/>
        <rFont val="宋体"/>
        <family val="3"/>
        <charset val="134"/>
      </rPr>
      <t>已下达金额（江财教</t>
    </r>
    <r>
      <rPr>
        <sz val="11"/>
        <rFont val="Times New Roman"/>
        <family val="1"/>
      </rPr>
      <t>[2018]55</t>
    </r>
    <r>
      <rPr>
        <sz val="11"/>
        <rFont val="宋体"/>
        <family val="3"/>
        <charset val="134"/>
      </rPr>
      <t>号）</t>
    </r>
    <phoneticPr fontId="2" type="noConversion"/>
  </si>
  <si>
    <t>本次安排金额</t>
    <phoneticPr fontId="2" type="noConversion"/>
  </si>
  <si>
    <t>本次安排生活费补助金额</t>
    <phoneticPr fontId="2" type="noConversion"/>
  </si>
  <si>
    <r>
      <t>2016-2017</t>
    </r>
    <r>
      <rPr>
        <sz val="11"/>
        <rFont val="宋体"/>
        <family val="3"/>
        <charset val="134"/>
      </rPr>
      <t>学年、</t>
    </r>
    <r>
      <rPr>
        <sz val="11"/>
        <rFont val="Times New Roman"/>
        <family val="1"/>
      </rPr>
      <t>2017-2018</t>
    </r>
    <r>
      <rPr>
        <sz val="11"/>
        <rFont val="宋体"/>
        <family val="3"/>
        <charset val="134"/>
      </rPr>
      <t>学年市财政补助清算</t>
    </r>
    <phoneticPr fontId="2" type="noConversion"/>
  </si>
  <si>
    <t>C</t>
    <phoneticPr fontId="2" type="noConversion"/>
  </si>
  <si>
    <t>B=C+D+E+F+G+H</t>
    <phoneticPr fontId="2" type="noConversion"/>
  </si>
  <si>
    <t>I=J+M+N</t>
    <phoneticPr fontId="2" type="noConversion"/>
  </si>
  <si>
    <r>
      <t>2017-2018</t>
    </r>
    <r>
      <rPr>
        <sz val="11"/>
        <rFont val="宋体"/>
        <family val="3"/>
        <charset val="134"/>
      </rPr>
      <t>学年免学费学生人数</t>
    </r>
  </si>
  <si>
    <t>D</t>
    <phoneticPr fontId="13" type="noConversion"/>
  </si>
  <si>
    <t>E</t>
    <phoneticPr fontId="13" type="noConversion"/>
  </si>
  <si>
    <t>F</t>
    <phoneticPr fontId="13" type="noConversion"/>
  </si>
  <si>
    <t>G</t>
    <phoneticPr fontId="2" type="noConversion"/>
  </si>
  <si>
    <r>
      <t>I=B</t>
    </r>
    <r>
      <rPr>
        <sz val="11"/>
        <rFont val="宋体"/>
        <family val="3"/>
        <charset val="134"/>
      </rPr>
      <t>×</t>
    </r>
    <r>
      <rPr>
        <sz val="11"/>
        <rFont val="Times New Roman"/>
        <family val="1"/>
      </rPr>
      <t>0.3</t>
    </r>
    <r>
      <rPr>
        <sz val="11"/>
        <rFont val="宋体"/>
        <family val="3"/>
        <charset val="134"/>
      </rPr>
      <t>×</t>
    </r>
    <r>
      <rPr>
        <sz val="11"/>
        <rFont val="Times New Roman"/>
        <family val="1"/>
      </rPr>
      <t>50%+C×0.25×50%</t>
    </r>
    <phoneticPr fontId="2" type="noConversion"/>
  </si>
  <si>
    <t>本次安排补助金额</t>
    <phoneticPr fontId="2" type="noConversion"/>
  </si>
  <si>
    <t>J=H+I</t>
    <phoneticPr fontId="2" type="noConversion"/>
  </si>
  <si>
    <t>C=D+E</t>
    <phoneticPr fontId="13" type="noConversion"/>
  </si>
  <si>
    <t>H=F-G</t>
    <phoneticPr fontId="2" type="noConversion"/>
  </si>
  <si>
    <t>E</t>
    <phoneticPr fontId="2" type="noConversion"/>
  </si>
  <si>
    <t>F=F-G</t>
    <phoneticPr fontId="2" type="noConversion"/>
  </si>
  <si>
    <r>
      <t>G=B</t>
    </r>
    <r>
      <rPr>
        <sz val="11"/>
        <rFont val="宋体"/>
        <family val="3"/>
        <charset val="134"/>
      </rPr>
      <t>×</t>
    </r>
    <r>
      <rPr>
        <sz val="11"/>
        <rFont val="Times New Roman"/>
        <family val="1"/>
      </rPr>
      <t>0.7</t>
    </r>
    <r>
      <rPr>
        <sz val="11"/>
        <rFont val="宋体"/>
        <family val="3"/>
        <charset val="134"/>
      </rPr>
      <t>×</t>
    </r>
    <r>
      <rPr>
        <sz val="11"/>
        <rFont val="Times New Roman"/>
        <family val="1"/>
      </rPr>
      <t>50%+C×0.5×50%</t>
    </r>
    <phoneticPr fontId="2" type="noConversion"/>
  </si>
  <si>
    <t>H=F+G</t>
    <phoneticPr fontId="2" type="noConversion"/>
  </si>
  <si>
    <t>下达2018—2019学年并清算2016—2017学年、2017—2018学年江门市22个生态镇建档立卡学生市补助资金安排汇总表</t>
    <phoneticPr fontId="2" type="noConversion"/>
  </si>
  <si>
    <t>附件1</t>
    <phoneticPr fontId="2" type="noConversion"/>
  </si>
  <si>
    <r>
      <rPr>
        <sz val="11"/>
        <rFont val="宋体"/>
        <family val="3"/>
        <charset val="134"/>
      </rPr>
      <t>市、区名称</t>
    </r>
    <phoneticPr fontId="2" type="noConversion"/>
  </si>
  <si>
    <r>
      <t>2017-2018</t>
    </r>
    <r>
      <rPr>
        <sz val="11"/>
        <rFont val="宋体"/>
        <family val="3"/>
        <charset val="134"/>
      </rPr>
      <t>学年发放生活费补助学生人数</t>
    </r>
    <phoneticPr fontId="2" type="noConversion"/>
  </si>
  <si>
    <r>
      <t>2017-2018</t>
    </r>
    <r>
      <rPr>
        <sz val="11"/>
        <rFont val="宋体"/>
        <family val="3"/>
        <charset val="134"/>
      </rPr>
      <t>学年免学费学生人数</t>
    </r>
    <phoneticPr fontId="15" type="noConversion"/>
  </si>
  <si>
    <r>
      <t>2016-2017</t>
    </r>
    <r>
      <rPr>
        <sz val="11"/>
        <rFont val="宋体"/>
        <family val="3"/>
        <charset val="134"/>
      </rPr>
      <t>学年、</t>
    </r>
    <r>
      <rPr>
        <sz val="11"/>
        <rFont val="Times New Roman"/>
        <family val="1"/>
      </rPr>
      <t>2017-2018</t>
    </r>
    <r>
      <rPr>
        <sz val="11"/>
        <rFont val="宋体"/>
        <family val="3"/>
        <charset val="134"/>
      </rPr>
      <t>学年发放生活费和免学费市财政补助资金金额</t>
    </r>
    <phoneticPr fontId="15" type="noConversion"/>
  </si>
  <si>
    <r>
      <rPr>
        <sz val="11"/>
        <rFont val="宋体"/>
        <family val="3"/>
        <charset val="134"/>
      </rPr>
      <t>江财教</t>
    </r>
    <r>
      <rPr>
        <sz val="11"/>
        <rFont val="Times New Roman"/>
        <family val="1"/>
      </rPr>
      <t>[2018]55</t>
    </r>
    <r>
      <rPr>
        <sz val="11"/>
        <rFont val="宋体"/>
        <family val="3"/>
        <charset val="134"/>
      </rPr>
      <t>号已下达</t>
    </r>
    <r>
      <rPr>
        <sz val="11"/>
        <rFont val="Times New Roman"/>
        <family val="1"/>
      </rPr>
      <t>2016</t>
    </r>
    <r>
      <rPr>
        <sz val="11"/>
        <rFont val="宋体"/>
        <family val="3"/>
        <charset val="134"/>
      </rPr>
      <t>学年、</t>
    </r>
    <r>
      <rPr>
        <sz val="11"/>
        <rFont val="Times New Roman"/>
        <family val="1"/>
      </rPr>
      <t>2017</t>
    </r>
    <r>
      <rPr>
        <sz val="11"/>
        <rFont val="宋体"/>
        <family val="3"/>
        <charset val="134"/>
      </rPr>
      <t>学年市财政补助资金金额</t>
    </r>
    <phoneticPr fontId="2" type="noConversion"/>
  </si>
  <si>
    <r>
      <rPr>
        <sz val="11"/>
        <rFont val="宋体"/>
        <family val="3"/>
        <charset val="134"/>
      </rPr>
      <t>小计</t>
    </r>
    <phoneticPr fontId="2" type="noConversion"/>
  </si>
  <si>
    <r>
      <rPr>
        <sz val="11"/>
        <rFont val="宋体"/>
        <family val="3"/>
        <charset val="134"/>
      </rPr>
      <t>其中：</t>
    </r>
    <phoneticPr fontId="2" type="noConversion"/>
  </si>
  <si>
    <t>小计</t>
    <phoneticPr fontId="15" type="noConversion"/>
  </si>
  <si>
    <t>其中：</t>
    <phoneticPr fontId="15" type="noConversion"/>
  </si>
  <si>
    <r>
      <rPr>
        <b/>
        <sz val="11"/>
        <rFont val="宋体"/>
        <family val="3"/>
        <charset val="134"/>
      </rPr>
      <t>小计</t>
    </r>
    <phoneticPr fontId="2" type="noConversion"/>
  </si>
  <si>
    <r>
      <rPr>
        <sz val="11"/>
        <rFont val="宋体"/>
        <family val="3"/>
        <charset val="134"/>
      </rPr>
      <t>小学</t>
    </r>
    <phoneticPr fontId="2" type="noConversion"/>
  </si>
  <si>
    <r>
      <rPr>
        <sz val="11"/>
        <rFont val="宋体"/>
        <family val="3"/>
        <charset val="134"/>
      </rPr>
      <t>小学</t>
    </r>
    <phoneticPr fontId="2" type="noConversion"/>
  </si>
  <si>
    <r>
      <rPr>
        <sz val="11"/>
        <rFont val="宋体"/>
        <family val="3"/>
        <charset val="134"/>
      </rPr>
      <t>初中</t>
    </r>
    <phoneticPr fontId="2" type="noConversion"/>
  </si>
  <si>
    <r>
      <rPr>
        <sz val="11"/>
        <rFont val="宋体"/>
        <family val="3"/>
        <charset val="134"/>
      </rPr>
      <t>中职</t>
    </r>
    <phoneticPr fontId="2" type="noConversion"/>
  </si>
  <si>
    <r>
      <rPr>
        <sz val="11"/>
        <rFont val="宋体"/>
        <family val="3"/>
        <charset val="134"/>
      </rPr>
      <t>广播电视大学</t>
    </r>
    <phoneticPr fontId="2" type="noConversion"/>
  </si>
  <si>
    <t>J=K+L</t>
    <phoneticPr fontId="15" type="noConversion"/>
  </si>
  <si>
    <t>K</t>
    <phoneticPr fontId="15" type="noConversion"/>
  </si>
  <si>
    <t>L</t>
    <phoneticPr fontId="15" type="noConversion"/>
  </si>
  <si>
    <t>M</t>
    <phoneticPr fontId="15" type="noConversion"/>
  </si>
  <si>
    <t>N</t>
    <phoneticPr fontId="15" type="noConversion"/>
  </si>
  <si>
    <t>O=P+Q+R+S+T+U</t>
    <phoneticPr fontId="2" type="noConversion"/>
  </si>
  <si>
    <t>P</t>
    <phoneticPr fontId="15" type="noConversion"/>
  </si>
  <si>
    <t>Q</t>
    <phoneticPr fontId="15" type="noConversion"/>
  </si>
  <si>
    <t>R</t>
    <phoneticPr fontId="15" type="noConversion"/>
  </si>
  <si>
    <t>S</t>
    <phoneticPr fontId="15" type="noConversion"/>
  </si>
  <si>
    <t>T</t>
    <phoneticPr fontId="15" type="noConversion"/>
  </si>
  <si>
    <t>U</t>
    <phoneticPr fontId="15" type="noConversion"/>
  </si>
  <si>
    <t>V=W+X+Y+Z+AA+AB</t>
    <phoneticPr fontId="2" type="noConversion"/>
  </si>
  <si>
    <t>W</t>
    <phoneticPr fontId="2" type="noConversion"/>
  </si>
  <si>
    <t>X</t>
    <phoneticPr fontId="2" type="noConversion"/>
  </si>
  <si>
    <t>Y</t>
    <phoneticPr fontId="2" type="noConversion"/>
  </si>
  <si>
    <t>Z</t>
    <phoneticPr fontId="2" type="noConversion"/>
  </si>
  <si>
    <t>AA</t>
    <phoneticPr fontId="2" type="noConversion"/>
  </si>
  <si>
    <t>AB</t>
    <phoneticPr fontId="2" type="noConversion"/>
  </si>
  <si>
    <t>AC=AD+AE+AF+AG+AH+AI</t>
    <phoneticPr fontId="2" type="noConversion"/>
  </si>
  <si>
    <t>AD=P-W+C×0.3×50%</t>
    <phoneticPr fontId="2" type="noConversion"/>
  </si>
  <si>
    <t>AE=Q-X+D×0.3×50%</t>
    <phoneticPr fontId="2" type="noConversion"/>
  </si>
  <si>
    <t>AF=R-Y+E×0.3×50%+J×0.25×50%</t>
    <phoneticPr fontId="2" type="noConversion"/>
  </si>
  <si>
    <t>AG=S-Z+F×0.3×50%</t>
    <phoneticPr fontId="2" type="noConversion"/>
  </si>
  <si>
    <t>AH=T-AA+G×0.7×50%+M×0.5×50%</t>
    <phoneticPr fontId="2" type="noConversion"/>
  </si>
  <si>
    <t>AI=U-AB+H×0.7×50%+N×0.5×50%</t>
    <phoneticPr fontId="2" type="noConversion"/>
  </si>
  <si>
    <t>合计</t>
    <phoneticPr fontId="2" type="noConversion"/>
  </si>
  <si>
    <t>鹤山市</t>
    <phoneticPr fontId="2" type="noConversion"/>
  </si>
  <si>
    <t>附件1-1</t>
    <phoneticPr fontId="2" type="noConversion"/>
  </si>
  <si>
    <r>
      <rPr>
        <sz val="11"/>
        <rFont val="宋体"/>
        <family val="3"/>
        <charset val="134"/>
      </rPr>
      <t>本次安排资金金额
（按</t>
    </r>
    <r>
      <rPr>
        <sz val="11"/>
        <rFont val="Times New Roman"/>
        <family val="1"/>
      </rPr>
      <t>2017-2018</t>
    </r>
    <r>
      <rPr>
        <sz val="11"/>
        <rFont val="宋体"/>
        <family val="3"/>
        <charset val="134"/>
      </rPr>
      <t>学年资助人数提前下达</t>
    </r>
    <r>
      <rPr>
        <sz val="11"/>
        <rFont val="Times New Roman"/>
        <family val="1"/>
      </rPr>
      <t>2018-2019</t>
    </r>
    <r>
      <rPr>
        <sz val="11"/>
        <rFont val="宋体"/>
        <family val="3"/>
        <charset val="134"/>
      </rPr>
      <t>学年并清算已下达市补助补助资金）</t>
    </r>
    <phoneticPr fontId="2" type="noConversion"/>
  </si>
  <si>
    <t>附件1-2</t>
    <phoneticPr fontId="2" type="noConversion"/>
  </si>
  <si>
    <t>附件1-3</t>
    <phoneticPr fontId="2" type="noConversion"/>
  </si>
  <si>
    <t>附件1-4</t>
    <phoneticPr fontId="2" type="noConversion"/>
  </si>
  <si>
    <t>附件1-5</t>
    <phoneticPr fontId="2" type="noConversion"/>
  </si>
  <si>
    <t>附件1-6</t>
    <phoneticPr fontId="2" type="noConversion"/>
  </si>
  <si>
    <t>单位：人、万元</t>
  </si>
  <si>
    <t>单位：人、万元</t>
    <phoneticPr fontId="15" type="noConversion"/>
  </si>
  <si>
    <t>下达2018—2019学年并清算2016—2017学年、2017—2018学年江门市22个生态镇建档立卡学生市补助资金安排表（小学）</t>
    <phoneticPr fontId="2" type="noConversion"/>
  </si>
  <si>
    <t>下达2018—2019学年并清算2016—2017学年、2017—2018学年江门市22个生态镇建档立卡学生市补助资金安排表（初中）</t>
    <phoneticPr fontId="2" type="noConversion"/>
  </si>
  <si>
    <t>下达2018—2019学年并清算2016—2017学年、2017—2018学年江门市22个生态镇建档立卡学生市补助资金安排表（普通高中）</t>
    <phoneticPr fontId="2" type="noConversion"/>
  </si>
  <si>
    <t>下达2018—2019学年并清算2016—2017学年、2017—2018学年江门市22个生态镇建档立卡学生市补助资金安排表（中职）</t>
    <phoneticPr fontId="2" type="noConversion"/>
  </si>
  <si>
    <t>下达2018—2019学年并清算2016—2017学年、2017—2018学年江门市22个生态镇建档立卡学生市补助资金安排表（高职）</t>
    <phoneticPr fontId="2" type="noConversion"/>
  </si>
  <si>
    <t>下达2018—2019学年并清算2016—2017学年、2017—2018学年江门市22个生态镇建档立卡学生市补助资金安排表（广播电视大学）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</si>
</sst>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000"/>
    <numFmt numFmtId="177" formatCode="0.0000"/>
  </numFmts>
  <fonts count="21">
    <font>
      <sz val="12"/>
      <name val="宋体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4"/>
      <name val="方正小标宋简体"/>
      <family val="4"/>
      <charset val="134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0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sz val="10"/>
      <name val="方正小标宋简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Fill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16" fillId="0" borderId="0" xfId="0" applyFont="1" applyBorder="1" applyAlignment="1">
      <alignment horizontal="center" vertical="center"/>
    </xf>
    <xf numFmtId="0" fontId="20" fillId="0" borderId="8" xfId="32" applyFont="1" applyBorder="1" applyAlignment="1">
      <alignment horizontal="right" vertical="center"/>
    </xf>
    <xf numFmtId="0" fontId="20" fillId="0" borderId="8" xfId="32" applyFont="1" applyBorder="1" applyAlignment="1">
      <alignment horizontal="right" vertical="center"/>
    </xf>
    <xf numFmtId="0" fontId="20" fillId="0" borderId="8" xfId="32" applyFont="1" applyBorder="1" applyAlignment="1">
      <alignment horizontal="right" vertical="center"/>
    </xf>
    <xf numFmtId="0" fontId="20" fillId="0" borderId="8" xfId="32" applyFont="1" applyBorder="1" applyAlignment="1">
      <alignment horizontal="right" vertical="center"/>
    </xf>
    <xf numFmtId="0" fontId="20" fillId="0" borderId="8" xfId="32" applyFont="1" applyBorder="1" applyAlignment="1">
      <alignment horizontal="right" vertical="center"/>
    </xf>
    <xf numFmtId="0" fontId="20" fillId="0" borderId="8" xfId="32" applyFont="1" applyBorder="1" applyAlignment="1">
      <alignment horizontal="right" vertical="center"/>
    </xf>
    <xf numFmtId="176" fontId="6" fillId="0" borderId="1" xfId="0" applyNumberFormat="1" applyFont="1" applyFill="1" applyBorder="1">
      <alignment vertical="center"/>
    </xf>
    <xf numFmtId="177" fontId="6" fillId="0" borderId="1" xfId="0" applyNumberFormat="1" applyFont="1" applyFill="1" applyBorder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</cellXfs>
  <cellStyles count="33">
    <cellStyle name="20% - 着色 1" xfId="7"/>
    <cellStyle name="20% - 着色 2" xfId="8"/>
    <cellStyle name="20% - 着色 3" xfId="9"/>
    <cellStyle name="20% - 着色 4" xfId="10"/>
    <cellStyle name="20% - 着色 5" xfId="11"/>
    <cellStyle name="20% - 着色 6" xfId="12"/>
    <cellStyle name="40% - 着色 1" xfId="13"/>
    <cellStyle name="40% - 着色 2" xfId="14"/>
    <cellStyle name="40% - 着色 3" xfId="15"/>
    <cellStyle name="40% - 着色 4" xfId="16"/>
    <cellStyle name="40% - 着色 5" xfId="17"/>
    <cellStyle name="40% - 着色 6" xfId="18"/>
    <cellStyle name="60% - 着色 1" xfId="19"/>
    <cellStyle name="60% - 着色 2" xfId="20"/>
    <cellStyle name="60% - 着色 3" xfId="21"/>
    <cellStyle name="60% - 着色 4" xfId="22"/>
    <cellStyle name="60% - 着色 5" xfId="23"/>
    <cellStyle name="60% - 着色 6" xfId="24"/>
    <cellStyle name="常规" xfId="0" builtinId="0"/>
    <cellStyle name="常规 2" xfId="2"/>
    <cellStyle name="常规 2 2" xfId="3"/>
    <cellStyle name="常规 2 2 2" xfId="6"/>
    <cellStyle name="常规 3" xfId="4"/>
    <cellStyle name="常规 4" xfId="5"/>
    <cellStyle name="常规 4 2" xfId="31"/>
    <cellStyle name="常规 5" xfId="32"/>
    <cellStyle name="常规 6" xfId="1"/>
    <cellStyle name="着色 1" xfId="25"/>
    <cellStyle name="着色 2" xfId="26"/>
    <cellStyle name="着色 3" xfId="27"/>
    <cellStyle name="着色 4" xfId="28"/>
    <cellStyle name="着色 5" xfId="29"/>
    <cellStyle name="着色 6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3"/>
  <sheetViews>
    <sheetView tabSelected="1" workbookViewId="0">
      <pane xSplit="1" ySplit="8" topLeftCell="S9" activePane="bottomRight" state="frozen"/>
      <selection pane="topRight" activeCell="B1" sqref="B1"/>
      <selection pane="bottomLeft" activeCell="A9" sqref="A9"/>
      <selection pane="bottomRight" activeCell="A13" sqref="A13:XFD13"/>
    </sheetView>
  </sheetViews>
  <sheetFormatPr defaultRowHeight="14.25"/>
  <cols>
    <col min="1" max="1" width="9" style="6" customWidth="1"/>
    <col min="2" max="2" width="6.625" style="1" customWidth="1"/>
    <col min="3" max="10" width="6.625" customWidth="1"/>
    <col min="11" max="12" width="6.625" hidden="1" customWidth="1"/>
    <col min="13" max="14" width="6.625" customWidth="1"/>
    <col min="15" max="21" width="9.625" customWidth="1"/>
    <col min="22" max="22" width="9.625" style="1" customWidth="1"/>
    <col min="23" max="33" width="9.625" customWidth="1"/>
    <col min="34" max="34" width="9.625" style="1" customWidth="1"/>
    <col min="35" max="35" width="9.625" customWidth="1"/>
  </cols>
  <sheetData>
    <row r="1" spans="1:35" ht="21.75" customHeight="1">
      <c r="A1" s="8" t="s">
        <v>54</v>
      </c>
      <c r="W1" s="2"/>
      <c r="X1" s="2"/>
    </row>
    <row r="2" spans="1:35" ht="24.75" customHeight="1">
      <c r="A2" s="52" t="s">
        <v>53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5" ht="21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33" t="s">
        <v>106</v>
      </c>
      <c r="AH3" s="26"/>
      <c r="AI3" s="26"/>
    </row>
    <row r="4" spans="1:35" ht="45" customHeight="1">
      <c r="A4" s="45" t="s">
        <v>55</v>
      </c>
      <c r="B4" s="45" t="s">
        <v>56</v>
      </c>
      <c r="C4" s="45"/>
      <c r="D4" s="45"/>
      <c r="E4" s="45"/>
      <c r="F4" s="45"/>
      <c r="G4" s="45"/>
      <c r="H4" s="45"/>
      <c r="I4" s="50" t="s">
        <v>57</v>
      </c>
      <c r="J4" s="53"/>
      <c r="K4" s="53"/>
      <c r="L4" s="53"/>
      <c r="M4" s="53"/>
      <c r="N4" s="51"/>
      <c r="O4" s="45" t="s">
        <v>58</v>
      </c>
      <c r="P4" s="45"/>
      <c r="Q4" s="45"/>
      <c r="R4" s="45"/>
      <c r="S4" s="45"/>
      <c r="T4" s="45"/>
      <c r="U4" s="45"/>
      <c r="V4" s="54" t="s">
        <v>59</v>
      </c>
      <c r="W4" s="55"/>
      <c r="X4" s="55"/>
      <c r="Y4" s="55"/>
      <c r="Z4" s="55"/>
      <c r="AA4" s="55"/>
      <c r="AB4" s="55"/>
      <c r="AC4" s="50" t="s">
        <v>99</v>
      </c>
      <c r="AD4" s="53"/>
      <c r="AE4" s="53"/>
      <c r="AF4" s="53"/>
      <c r="AG4" s="53"/>
      <c r="AH4" s="53"/>
      <c r="AI4" s="51"/>
    </row>
    <row r="5" spans="1:35" ht="24.95" customHeight="1">
      <c r="A5" s="45"/>
      <c r="B5" s="45" t="s">
        <v>60</v>
      </c>
      <c r="C5" s="45" t="s">
        <v>61</v>
      </c>
      <c r="D5" s="45"/>
      <c r="E5" s="45"/>
      <c r="F5" s="45"/>
      <c r="G5" s="45"/>
      <c r="H5" s="45"/>
      <c r="I5" s="56" t="s">
        <v>62</v>
      </c>
      <c r="J5" s="46" t="s">
        <v>63</v>
      </c>
      <c r="K5" s="47"/>
      <c r="L5" s="47"/>
      <c r="M5" s="47"/>
      <c r="N5" s="48"/>
      <c r="O5" s="44" t="s">
        <v>64</v>
      </c>
      <c r="P5" s="45" t="s">
        <v>61</v>
      </c>
      <c r="Q5" s="45"/>
      <c r="R5" s="45"/>
      <c r="S5" s="45"/>
      <c r="T5" s="45"/>
      <c r="U5" s="45"/>
      <c r="V5" s="44" t="s">
        <v>64</v>
      </c>
      <c r="W5" s="45" t="s">
        <v>61</v>
      </c>
      <c r="X5" s="45"/>
      <c r="Y5" s="45"/>
      <c r="Z5" s="45"/>
      <c r="AA5" s="45"/>
      <c r="AB5" s="45"/>
      <c r="AC5" s="44" t="s">
        <v>64</v>
      </c>
      <c r="AD5" s="45" t="s">
        <v>61</v>
      </c>
      <c r="AE5" s="45"/>
      <c r="AF5" s="45"/>
      <c r="AG5" s="45"/>
      <c r="AH5" s="45"/>
      <c r="AI5" s="45"/>
    </row>
    <row r="6" spans="1:35" ht="24.95" customHeight="1">
      <c r="A6" s="45"/>
      <c r="B6" s="45"/>
      <c r="C6" s="45" t="s">
        <v>66</v>
      </c>
      <c r="D6" s="45" t="s">
        <v>67</v>
      </c>
      <c r="E6" s="45" t="s">
        <v>18</v>
      </c>
      <c r="F6" s="45" t="s">
        <v>68</v>
      </c>
      <c r="G6" s="49" t="s">
        <v>19</v>
      </c>
      <c r="H6" s="49" t="s">
        <v>69</v>
      </c>
      <c r="I6" s="57"/>
      <c r="J6" s="42" t="s">
        <v>13</v>
      </c>
      <c r="K6" s="50" t="s">
        <v>14</v>
      </c>
      <c r="L6" s="51"/>
      <c r="M6" s="42" t="s">
        <v>15</v>
      </c>
      <c r="N6" s="42" t="s">
        <v>16</v>
      </c>
      <c r="O6" s="44"/>
      <c r="P6" s="42" t="s">
        <v>65</v>
      </c>
      <c r="Q6" s="42" t="s">
        <v>17</v>
      </c>
      <c r="R6" s="42" t="s">
        <v>22</v>
      </c>
      <c r="S6" s="42" t="s">
        <v>68</v>
      </c>
      <c r="T6" s="42" t="s">
        <v>19</v>
      </c>
      <c r="U6" s="42" t="s">
        <v>69</v>
      </c>
      <c r="V6" s="44"/>
      <c r="W6" s="42" t="s">
        <v>65</v>
      </c>
      <c r="X6" s="42" t="s">
        <v>17</v>
      </c>
      <c r="Y6" s="42" t="s">
        <v>22</v>
      </c>
      <c r="Z6" s="42" t="s">
        <v>68</v>
      </c>
      <c r="AA6" s="42" t="s">
        <v>19</v>
      </c>
      <c r="AB6" s="42" t="s">
        <v>69</v>
      </c>
      <c r="AC6" s="44"/>
      <c r="AD6" s="42" t="s">
        <v>65</v>
      </c>
      <c r="AE6" s="42" t="s">
        <v>17</v>
      </c>
      <c r="AF6" s="42" t="s">
        <v>22</v>
      </c>
      <c r="AG6" s="42" t="s">
        <v>68</v>
      </c>
      <c r="AH6" s="42" t="s">
        <v>19</v>
      </c>
      <c r="AI6" s="42" t="s">
        <v>69</v>
      </c>
    </row>
    <row r="7" spans="1:35" ht="41.25" customHeight="1">
      <c r="A7" s="45"/>
      <c r="B7" s="45"/>
      <c r="C7" s="45"/>
      <c r="D7" s="45"/>
      <c r="E7" s="45"/>
      <c r="F7" s="45"/>
      <c r="G7" s="49"/>
      <c r="H7" s="49"/>
      <c r="I7" s="43"/>
      <c r="J7" s="43"/>
      <c r="K7" s="30" t="s">
        <v>20</v>
      </c>
      <c r="L7" s="30" t="s">
        <v>21</v>
      </c>
      <c r="M7" s="43"/>
      <c r="N7" s="43"/>
      <c r="O7" s="44"/>
      <c r="P7" s="43"/>
      <c r="Q7" s="43"/>
      <c r="R7" s="43"/>
      <c r="S7" s="43"/>
      <c r="T7" s="43"/>
      <c r="U7" s="43"/>
      <c r="V7" s="44"/>
      <c r="W7" s="43"/>
      <c r="X7" s="43"/>
      <c r="Y7" s="43"/>
      <c r="Z7" s="43"/>
      <c r="AA7" s="43"/>
      <c r="AB7" s="43"/>
      <c r="AC7" s="44"/>
      <c r="AD7" s="43"/>
      <c r="AE7" s="43"/>
      <c r="AF7" s="43"/>
      <c r="AG7" s="43"/>
      <c r="AH7" s="43"/>
      <c r="AI7" s="43"/>
    </row>
    <row r="8" spans="1:35" s="12" customFormat="1" ht="64.5" customHeight="1">
      <c r="A8" s="29" t="s">
        <v>5</v>
      </c>
      <c r="B8" s="29" t="s">
        <v>37</v>
      </c>
      <c r="C8" s="29" t="s">
        <v>36</v>
      </c>
      <c r="D8" s="29" t="s">
        <v>7</v>
      </c>
      <c r="E8" s="29" t="s">
        <v>8</v>
      </c>
      <c r="F8" s="29" t="s">
        <v>9</v>
      </c>
      <c r="G8" s="29" t="s">
        <v>10</v>
      </c>
      <c r="H8" s="30" t="s">
        <v>11</v>
      </c>
      <c r="I8" s="29" t="s">
        <v>38</v>
      </c>
      <c r="J8" s="31" t="s">
        <v>70</v>
      </c>
      <c r="K8" s="31" t="s">
        <v>71</v>
      </c>
      <c r="L8" s="31" t="s">
        <v>72</v>
      </c>
      <c r="M8" s="31" t="s">
        <v>73</v>
      </c>
      <c r="N8" s="31" t="s">
        <v>74</v>
      </c>
      <c r="O8" s="29" t="s">
        <v>75</v>
      </c>
      <c r="P8" s="31" t="s">
        <v>76</v>
      </c>
      <c r="Q8" s="31" t="s">
        <v>77</v>
      </c>
      <c r="R8" s="31" t="s">
        <v>78</v>
      </c>
      <c r="S8" s="31" t="s">
        <v>79</v>
      </c>
      <c r="T8" s="31" t="s">
        <v>80</v>
      </c>
      <c r="U8" s="31" t="s">
        <v>81</v>
      </c>
      <c r="V8" s="29" t="s">
        <v>82</v>
      </c>
      <c r="W8" s="29" t="s">
        <v>83</v>
      </c>
      <c r="X8" s="29" t="s">
        <v>84</v>
      </c>
      <c r="Y8" s="29" t="s">
        <v>85</v>
      </c>
      <c r="Z8" s="29" t="s">
        <v>86</v>
      </c>
      <c r="AA8" s="29" t="s">
        <v>87</v>
      </c>
      <c r="AB8" s="29" t="s">
        <v>88</v>
      </c>
      <c r="AC8" s="29" t="s">
        <v>89</v>
      </c>
      <c r="AD8" s="29" t="s">
        <v>90</v>
      </c>
      <c r="AE8" s="29" t="s">
        <v>91</v>
      </c>
      <c r="AF8" s="29" t="s">
        <v>92</v>
      </c>
      <c r="AG8" s="29" t="s">
        <v>93</v>
      </c>
      <c r="AH8" s="29" t="s">
        <v>94</v>
      </c>
      <c r="AI8" s="29" t="s">
        <v>95</v>
      </c>
    </row>
    <row r="9" spans="1:35" s="3" customFormat="1" ht="24.95" hidden="1" customHeight="1">
      <c r="A9" s="28" t="s">
        <v>96</v>
      </c>
      <c r="B9" s="9">
        <f>SUM(B10:B13)</f>
        <v>2041</v>
      </c>
      <c r="C9" s="9">
        <f t="shared" ref="C9:AI9" si="0">SUM(C10:C13)</f>
        <v>772</v>
      </c>
      <c r="D9" s="9">
        <f t="shared" si="0"/>
        <v>606</v>
      </c>
      <c r="E9" s="9">
        <f t="shared" si="0"/>
        <v>252</v>
      </c>
      <c r="F9" s="9">
        <f t="shared" si="0"/>
        <v>360</v>
      </c>
      <c r="G9" s="9">
        <f t="shared" si="0"/>
        <v>51</v>
      </c>
      <c r="H9" s="9">
        <f t="shared" si="0"/>
        <v>2</v>
      </c>
      <c r="I9" s="9">
        <f t="shared" si="0"/>
        <v>219</v>
      </c>
      <c r="J9" s="9">
        <f t="shared" si="0"/>
        <v>187</v>
      </c>
      <c r="K9" s="9">
        <f t="shared" si="0"/>
        <v>185</v>
      </c>
      <c r="L9" s="9">
        <f t="shared" si="0"/>
        <v>2</v>
      </c>
      <c r="M9" s="9">
        <f t="shared" si="0"/>
        <v>30</v>
      </c>
      <c r="N9" s="9">
        <f t="shared" si="0"/>
        <v>2</v>
      </c>
      <c r="O9" s="9">
        <f t="shared" si="0"/>
        <v>586.28404999999998</v>
      </c>
      <c r="P9" s="9">
        <f t="shared" si="0"/>
        <v>212.57634999999999</v>
      </c>
      <c r="Q9" s="9">
        <f t="shared" si="0"/>
        <v>141.53020000000001</v>
      </c>
      <c r="R9" s="9">
        <f t="shared" si="0"/>
        <v>82.097499999999997</v>
      </c>
      <c r="S9" s="9">
        <f t="shared" si="0"/>
        <v>103.33000000000001</v>
      </c>
      <c r="T9" s="9">
        <f t="shared" si="0"/>
        <v>45.55</v>
      </c>
      <c r="U9" s="9">
        <f t="shared" si="0"/>
        <v>1.2</v>
      </c>
      <c r="V9" s="9">
        <f t="shared" si="0"/>
        <v>644.91250000000002</v>
      </c>
      <c r="W9" s="9">
        <f t="shared" si="0"/>
        <v>228.89999999999998</v>
      </c>
      <c r="X9" s="9">
        <f t="shared" si="0"/>
        <v>173.55</v>
      </c>
      <c r="Y9" s="9">
        <f t="shared" si="0"/>
        <v>131.3125</v>
      </c>
      <c r="Z9" s="9">
        <f t="shared" si="0"/>
        <v>96.15</v>
      </c>
      <c r="AA9" s="9">
        <f t="shared" si="0"/>
        <v>11.399999999999999</v>
      </c>
      <c r="AB9" s="9">
        <f t="shared" si="0"/>
        <v>3.6</v>
      </c>
      <c r="AC9" s="9">
        <f t="shared" si="0"/>
        <v>289.79655000000002</v>
      </c>
      <c r="AD9" s="9">
        <f t="shared" si="0"/>
        <v>99.476349999999968</v>
      </c>
      <c r="AE9" s="9">
        <f t="shared" si="0"/>
        <v>58.880200000000009</v>
      </c>
      <c r="AF9" s="9">
        <f t="shared" si="0"/>
        <v>11.959999999999999</v>
      </c>
      <c r="AG9" s="9">
        <f t="shared" si="0"/>
        <v>61.18</v>
      </c>
      <c r="AH9" s="9">
        <f t="shared" si="0"/>
        <v>59.499999999999993</v>
      </c>
      <c r="AI9" s="9">
        <f t="shared" si="0"/>
        <v>-1.2000000000000002</v>
      </c>
    </row>
    <row r="10" spans="1:35" s="32" customFormat="1" ht="24.95" hidden="1" customHeight="1">
      <c r="A10" s="10" t="s">
        <v>1</v>
      </c>
      <c r="B10" s="20">
        <v>720</v>
      </c>
      <c r="C10" s="20">
        <v>276</v>
      </c>
      <c r="D10" s="20">
        <v>204</v>
      </c>
      <c r="E10" s="20">
        <v>87</v>
      </c>
      <c r="F10" s="20">
        <v>149</v>
      </c>
      <c r="G10" s="20">
        <v>4</v>
      </c>
      <c r="H10" s="20">
        <v>2</v>
      </c>
      <c r="I10" s="20">
        <f>SUM(J10+M10+N10)</f>
        <v>93</v>
      </c>
      <c r="J10" s="20">
        <v>87</v>
      </c>
      <c r="K10" s="20">
        <v>87</v>
      </c>
      <c r="L10" s="20">
        <v>0</v>
      </c>
      <c r="M10" s="20">
        <v>4</v>
      </c>
      <c r="N10" s="20">
        <v>2</v>
      </c>
      <c r="O10" s="20">
        <v>214.01395000000002</v>
      </c>
      <c r="P10" s="20">
        <v>80.282499999999999</v>
      </c>
      <c r="Q10" s="20">
        <v>51.566450000000003</v>
      </c>
      <c r="R10" s="20">
        <v>33.414999999999999</v>
      </c>
      <c r="S10" s="20">
        <v>42.150000000000006</v>
      </c>
      <c r="T10" s="20">
        <v>5.4</v>
      </c>
      <c r="U10" s="20">
        <v>1.2</v>
      </c>
      <c r="V10" s="20">
        <f>SUM(W10:AB10)</f>
        <v>240.21249999999998</v>
      </c>
      <c r="W10" s="20">
        <v>86.4</v>
      </c>
      <c r="X10" s="20">
        <v>61.8</v>
      </c>
      <c r="Y10" s="20">
        <v>48.8125</v>
      </c>
      <c r="Z10" s="20">
        <v>36</v>
      </c>
      <c r="AA10" s="20">
        <v>4.2</v>
      </c>
      <c r="AB10" s="20">
        <v>3</v>
      </c>
      <c r="AC10" s="40">
        <f>SUM(AD10:AI10)</f>
        <v>95.676450000000003</v>
      </c>
      <c r="AD10" s="20">
        <f>SUM(P10-W10+C10*0.15)</f>
        <v>35.282499999999992</v>
      </c>
      <c r="AE10" s="20">
        <f>SUM(Q10-X10+D10*0.15)</f>
        <v>20.366450000000004</v>
      </c>
      <c r="AF10" s="20">
        <f>SUM(R10-Y10+E10*0.15+J10*0.125)</f>
        <v>8.5274999999999981</v>
      </c>
      <c r="AG10" s="20">
        <f>SUM(S10-Z10+F10*0.15)</f>
        <v>28.500000000000004</v>
      </c>
      <c r="AH10" s="20">
        <f>SUM(T10-AA10+G10*0.35+M10*0.25)</f>
        <v>3.6</v>
      </c>
      <c r="AI10" s="20">
        <f>SUM(U10-AB10+H10*0.35+N10*0.25)</f>
        <v>-0.60000000000000009</v>
      </c>
    </row>
    <row r="11" spans="1:35" s="1" customFormat="1" ht="24.95" hidden="1" customHeight="1">
      <c r="A11" s="27" t="s">
        <v>2</v>
      </c>
      <c r="B11" s="5">
        <v>468</v>
      </c>
      <c r="C11" s="5">
        <v>165</v>
      </c>
      <c r="D11" s="5">
        <v>133</v>
      </c>
      <c r="E11" s="5">
        <v>61</v>
      </c>
      <c r="F11" s="5">
        <v>83</v>
      </c>
      <c r="G11" s="5">
        <v>26</v>
      </c>
      <c r="H11" s="5">
        <v>0</v>
      </c>
      <c r="I11" s="20">
        <f t="shared" ref="I11:I13" si="1">SUM(J11+M11+N11)</f>
        <v>33</v>
      </c>
      <c r="J11" s="5">
        <v>15</v>
      </c>
      <c r="K11" s="5">
        <v>15</v>
      </c>
      <c r="L11" s="5">
        <v>0</v>
      </c>
      <c r="M11" s="5">
        <v>18</v>
      </c>
      <c r="N11" s="5">
        <v>0</v>
      </c>
      <c r="O11" s="5">
        <v>136.31</v>
      </c>
      <c r="P11" s="5">
        <v>45.519999999999996</v>
      </c>
      <c r="Q11" s="5">
        <v>30.12</v>
      </c>
      <c r="R11" s="5">
        <v>17.29</v>
      </c>
      <c r="S11" s="5">
        <v>22.18</v>
      </c>
      <c r="T11" s="5">
        <v>21.2</v>
      </c>
      <c r="U11" s="5">
        <v>0</v>
      </c>
      <c r="V11" s="20">
        <f t="shared" ref="V11:V13" si="2">SUM(W11:AB11)</f>
        <v>154.0025</v>
      </c>
      <c r="W11" s="5">
        <v>53.1</v>
      </c>
      <c r="X11" s="5">
        <v>40.65</v>
      </c>
      <c r="Y11" s="5">
        <v>35.502499999999998</v>
      </c>
      <c r="Z11" s="5">
        <v>21.75</v>
      </c>
      <c r="AA11" s="5">
        <v>2.4</v>
      </c>
      <c r="AB11" s="5">
        <v>0.6</v>
      </c>
      <c r="AC11" s="41">
        <f t="shared" ref="AC11:AC13" si="3">SUM(AD11:AI11)</f>
        <v>64.08250000000001</v>
      </c>
      <c r="AD11" s="20">
        <f t="shared" ref="AD11:AE13" si="4">SUM(P11-W11+C11*0.15)</f>
        <v>17.169999999999995</v>
      </c>
      <c r="AE11" s="20">
        <f t="shared" si="4"/>
        <v>9.4200000000000017</v>
      </c>
      <c r="AF11" s="20">
        <f t="shared" ref="AF11:AF13" si="5">SUM(R11-Y11+E11*0.15+J11*0.125)</f>
        <v>-7.1874999999999982</v>
      </c>
      <c r="AG11" s="20">
        <f t="shared" ref="AG11:AG13" si="6">SUM(S11-Z11+F11*0.15)</f>
        <v>12.879999999999999</v>
      </c>
      <c r="AH11" s="20">
        <f t="shared" ref="AH11:AI13" si="7">SUM(T11-AA11+G11*0.35+M11*0.25)</f>
        <v>32.4</v>
      </c>
      <c r="AI11" s="20">
        <f t="shared" si="7"/>
        <v>-0.6</v>
      </c>
    </row>
    <row r="12" spans="1:35" s="1" customFormat="1" ht="24.95" customHeight="1">
      <c r="A12" s="27" t="s">
        <v>97</v>
      </c>
      <c r="B12" s="5">
        <v>295</v>
      </c>
      <c r="C12" s="5">
        <v>83</v>
      </c>
      <c r="D12" s="5">
        <v>89</v>
      </c>
      <c r="E12" s="5">
        <v>30</v>
      </c>
      <c r="F12" s="5">
        <v>72</v>
      </c>
      <c r="G12" s="5">
        <v>21</v>
      </c>
      <c r="H12" s="5">
        <v>0</v>
      </c>
      <c r="I12" s="20">
        <f t="shared" si="1"/>
        <v>17</v>
      </c>
      <c r="J12" s="5">
        <v>9</v>
      </c>
      <c r="K12" s="5">
        <v>9</v>
      </c>
      <c r="L12" s="5">
        <v>0</v>
      </c>
      <c r="M12" s="5">
        <v>8</v>
      </c>
      <c r="N12" s="5">
        <v>0</v>
      </c>
      <c r="O12" s="5">
        <v>98.460100000000011</v>
      </c>
      <c r="P12" s="5">
        <v>24.988849999999999</v>
      </c>
      <c r="Q12" s="5">
        <v>23.103749999999998</v>
      </c>
      <c r="R12" s="5">
        <v>9.5175000000000001</v>
      </c>
      <c r="S12" s="5">
        <v>21.9</v>
      </c>
      <c r="T12" s="5">
        <v>18.95</v>
      </c>
      <c r="U12" s="5">
        <v>0</v>
      </c>
      <c r="V12" s="20">
        <f t="shared" si="2"/>
        <v>90.4</v>
      </c>
      <c r="W12" s="5">
        <v>26.1</v>
      </c>
      <c r="X12" s="5">
        <v>28.8</v>
      </c>
      <c r="Y12" s="5">
        <v>15.4</v>
      </c>
      <c r="Z12" s="5">
        <v>19.5</v>
      </c>
      <c r="AA12" s="5">
        <v>0.6</v>
      </c>
      <c r="AB12" s="5">
        <v>0</v>
      </c>
      <c r="AC12" s="41">
        <f t="shared" si="3"/>
        <v>59.635099999999987</v>
      </c>
      <c r="AD12" s="20">
        <f t="shared" si="4"/>
        <v>11.338849999999997</v>
      </c>
      <c r="AE12" s="20">
        <f t="shared" si="4"/>
        <v>7.6537499999999969</v>
      </c>
      <c r="AF12" s="20">
        <f t="shared" si="5"/>
        <v>-0.25750000000000028</v>
      </c>
      <c r="AG12" s="20">
        <f t="shared" si="6"/>
        <v>13.199999999999998</v>
      </c>
      <c r="AH12" s="20">
        <f t="shared" si="7"/>
        <v>27.699999999999996</v>
      </c>
      <c r="AI12" s="20">
        <f t="shared" si="7"/>
        <v>0</v>
      </c>
    </row>
    <row r="13" spans="1:35" s="1" customFormat="1" ht="24.95" hidden="1" customHeight="1">
      <c r="A13" s="27" t="s">
        <v>4</v>
      </c>
      <c r="B13" s="5">
        <v>558</v>
      </c>
      <c r="C13" s="5">
        <v>248</v>
      </c>
      <c r="D13" s="5">
        <v>180</v>
      </c>
      <c r="E13" s="5">
        <v>74</v>
      </c>
      <c r="F13" s="5">
        <v>56</v>
      </c>
      <c r="G13" s="5">
        <v>0</v>
      </c>
      <c r="H13" s="5">
        <v>0</v>
      </c>
      <c r="I13" s="20">
        <f t="shared" si="1"/>
        <v>76</v>
      </c>
      <c r="J13" s="5">
        <v>76</v>
      </c>
      <c r="K13" s="5">
        <v>74</v>
      </c>
      <c r="L13" s="5">
        <v>2</v>
      </c>
      <c r="M13" s="5">
        <v>0</v>
      </c>
      <c r="N13" s="5">
        <v>0</v>
      </c>
      <c r="O13" s="5">
        <v>137.5</v>
      </c>
      <c r="P13" s="5">
        <v>61.784999999999997</v>
      </c>
      <c r="Q13" s="5">
        <v>36.74</v>
      </c>
      <c r="R13" s="5">
        <v>21.875</v>
      </c>
      <c r="S13" s="5">
        <v>17.100000000000001</v>
      </c>
      <c r="T13" s="5">
        <v>0</v>
      </c>
      <c r="U13" s="5">
        <v>0</v>
      </c>
      <c r="V13" s="20">
        <f t="shared" si="2"/>
        <v>160.29749999999999</v>
      </c>
      <c r="W13" s="5">
        <v>63.3</v>
      </c>
      <c r="X13" s="5">
        <v>42.3</v>
      </c>
      <c r="Y13" s="5">
        <v>31.5975</v>
      </c>
      <c r="Z13" s="5">
        <v>18.899999999999999</v>
      </c>
      <c r="AA13" s="5">
        <v>4.2</v>
      </c>
      <c r="AB13" s="5">
        <v>0</v>
      </c>
      <c r="AC13" s="41">
        <f t="shared" si="3"/>
        <v>70.402500000000003</v>
      </c>
      <c r="AD13" s="20">
        <f t="shared" si="4"/>
        <v>35.684999999999995</v>
      </c>
      <c r="AE13" s="20">
        <f t="shared" si="4"/>
        <v>21.440000000000005</v>
      </c>
      <c r="AF13" s="20">
        <f t="shared" si="5"/>
        <v>10.8775</v>
      </c>
      <c r="AG13" s="20">
        <f t="shared" si="6"/>
        <v>6.6000000000000032</v>
      </c>
      <c r="AH13" s="20">
        <f t="shared" si="7"/>
        <v>-4.2</v>
      </c>
      <c r="AI13" s="20">
        <f t="shared" si="7"/>
        <v>0</v>
      </c>
    </row>
  </sheetData>
  <mergeCells count="45">
    <mergeCell ref="A2:AI2"/>
    <mergeCell ref="A4:A7"/>
    <mergeCell ref="B4:H4"/>
    <mergeCell ref="I4:N4"/>
    <mergeCell ref="O4:U4"/>
    <mergeCell ref="V4:AB4"/>
    <mergeCell ref="AC4:AI4"/>
    <mergeCell ref="B5:B7"/>
    <mergeCell ref="C5:H5"/>
    <mergeCell ref="I5:I7"/>
    <mergeCell ref="Y6:Y7"/>
    <mergeCell ref="AD5:AI5"/>
    <mergeCell ref="C6:C7"/>
    <mergeCell ref="D6:D7"/>
    <mergeCell ref="E6:E7"/>
    <mergeCell ref="F6:F7"/>
    <mergeCell ref="G6:G7"/>
    <mergeCell ref="H6:H7"/>
    <mergeCell ref="J6:J7"/>
    <mergeCell ref="K6:L6"/>
    <mergeCell ref="M6:M7"/>
    <mergeCell ref="J5:N5"/>
    <mergeCell ref="N6:N7"/>
    <mergeCell ref="O5:O7"/>
    <mergeCell ref="P5:U5"/>
    <mergeCell ref="V5:V7"/>
    <mergeCell ref="P6:P7"/>
    <mergeCell ref="Q6:Q7"/>
    <mergeCell ref="R6:R7"/>
    <mergeCell ref="S6:S7"/>
    <mergeCell ref="T6:T7"/>
    <mergeCell ref="U6:U7"/>
    <mergeCell ref="W6:W7"/>
    <mergeCell ref="X6:X7"/>
    <mergeCell ref="AG6:AG7"/>
    <mergeCell ref="AH6:AH7"/>
    <mergeCell ref="AI6:AI7"/>
    <mergeCell ref="Z6:Z7"/>
    <mergeCell ref="AA6:AA7"/>
    <mergeCell ref="AB6:AB7"/>
    <mergeCell ref="AD6:AD7"/>
    <mergeCell ref="AE6:AE7"/>
    <mergeCell ref="AF6:AF7"/>
    <mergeCell ref="AC5:AC7"/>
    <mergeCell ref="W5:AB5"/>
  </mergeCells>
  <phoneticPr fontId="15" type="noConversion"/>
  <printOptions horizontalCentered="1"/>
  <pageMargins left="0.35433070866141736" right="0.35433070866141736" top="0.86614173228346458" bottom="0.70866141732283472" header="0.51181102362204722" footer="0.51181102362204722"/>
  <pageSetup paperSize="9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1"/>
  <sheetViews>
    <sheetView workbookViewId="0">
      <selection activeCell="A11" sqref="A11:XFD11"/>
    </sheetView>
  </sheetViews>
  <sheetFormatPr defaultRowHeight="14.25"/>
  <cols>
    <col min="1" max="1" width="9" style="6" customWidth="1"/>
    <col min="2" max="3" width="15.625" customWidth="1"/>
    <col min="4" max="4" width="19.875" customWidth="1"/>
    <col min="5" max="5" width="15.625" customWidth="1"/>
    <col min="6" max="6" width="22.375" customWidth="1"/>
    <col min="7" max="7" width="19.25" customWidth="1"/>
  </cols>
  <sheetData>
    <row r="1" spans="1:7" ht="21.75" customHeight="1">
      <c r="A1" s="8" t="s">
        <v>98</v>
      </c>
      <c r="D1" s="2"/>
      <c r="E1" s="2"/>
    </row>
    <row r="2" spans="1:7" ht="46.5" customHeight="1">
      <c r="A2" s="58" t="s">
        <v>107</v>
      </c>
      <c r="B2" s="58"/>
      <c r="C2" s="58"/>
      <c r="D2" s="58"/>
      <c r="E2" s="58"/>
      <c r="F2" s="58"/>
      <c r="G2" s="58"/>
    </row>
    <row r="3" spans="1:7" ht="21" customHeight="1">
      <c r="A3" s="14"/>
      <c r="B3" s="14"/>
      <c r="C3" s="14"/>
      <c r="D3" s="14"/>
      <c r="E3" s="14"/>
      <c r="F3" s="34" t="s">
        <v>105</v>
      </c>
      <c r="G3" s="14"/>
    </row>
    <row r="4" spans="1:7" ht="35.25" customHeight="1">
      <c r="A4" s="42" t="s">
        <v>12</v>
      </c>
      <c r="B4" s="45" t="s">
        <v>26</v>
      </c>
      <c r="C4" s="59" t="s">
        <v>35</v>
      </c>
      <c r="D4" s="59"/>
      <c r="E4" s="59"/>
      <c r="F4" s="42" t="s">
        <v>30</v>
      </c>
      <c r="G4" s="56" t="s">
        <v>34</v>
      </c>
    </row>
    <row r="5" spans="1:7" ht="72" customHeight="1">
      <c r="A5" s="43"/>
      <c r="B5" s="45"/>
      <c r="C5" s="15" t="s">
        <v>31</v>
      </c>
      <c r="D5" s="11" t="s">
        <v>32</v>
      </c>
      <c r="E5" s="15" t="s">
        <v>33</v>
      </c>
      <c r="F5" s="43"/>
      <c r="G5" s="60"/>
    </row>
    <row r="6" spans="1:7" s="12" customFormat="1" ht="34.5" customHeight="1">
      <c r="A6" s="11" t="s">
        <v>5</v>
      </c>
      <c r="B6" s="11" t="s">
        <v>23</v>
      </c>
      <c r="C6" s="13" t="s">
        <v>24</v>
      </c>
      <c r="D6" s="11" t="s">
        <v>25</v>
      </c>
      <c r="E6" s="11" t="s">
        <v>27</v>
      </c>
      <c r="F6" s="11" t="s">
        <v>28</v>
      </c>
      <c r="G6" s="11" t="s">
        <v>29</v>
      </c>
    </row>
    <row r="7" spans="1:7" s="3" customFormat="1" ht="24.95" hidden="1" customHeight="1">
      <c r="A7" s="16" t="s">
        <v>0</v>
      </c>
      <c r="B7" s="24">
        <f>SUM(B8:B11)</f>
        <v>772</v>
      </c>
      <c r="C7" s="24">
        <f t="shared" ref="C7" si="0">SUM(C8:C11)</f>
        <v>212.57634999999999</v>
      </c>
      <c r="D7" s="24">
        <f t="shared" ref="D7" si="1">SUM(D8:D11)</f>
        <v>228.89999999999998</v>
      </c>
      <c r="E7" s="24">
        <f t="shared" ref="E7" si="2">SUM(E8:E11)</f>
        <v>-16.323650000000015</v>
      </c>
      <c r="F7" s="24">
        <f t="shared" ref="F7" si="3">SUM(F8:F11)</f>
        <v>115.80000000000001</v>
      </c>
      <c r="G7" s="24">
        <f t="shared" ref="G7" si="4">SUM(G8:G11)</f>
        <v>99.476349999999968</v>
      </c>
    </row>
    <row r="8" spans="1:7" s="4" customFormat="1" ht="24.95" hidden="1" customHeight="1">
      <c r="A8" s="10" t="s">
        <v>1</v>
      </c>
      <c r="B8" s="7">
        <v>276</v>
      </c>
      <c r="C8" s="7">
        <v>80.282499999999999</v>
      </c>
      <c r="D8" s="7">
        <v>86.4</v>
      </c>
      <c r="E8" s="7">
        <f>SUM(C8-D8)</f>
        <v>-6.1175000000000068</v>
      </c>
      <c r="F8" s="7">
        <f>SUM(B8*0.3*0.5)</f>
        <v>41.4</v>
      </c>
      <c r="G8" s="25">
        <f>SUM(F8+E8)</f>
        <v>35.282499999999992</v>
      </c>
    </row>
    <row r="9" spans="1:7" s="1" customFormat="1" ht="24.95" hidden="1" customHeight="1">
      <c r="A9" s="15" t="s">
        <v>2</v>
      </c>
      <c r="B9" s="7">
        <v>165</v>
      </c>
      <c r="C9" s="7">
        <v>45.519999999999996</v>
      </c>
      <c r="D9" s="7">
        <v>53.1</v>
      </c>
      <c r="E9" s="7">
        <f t="shared" ref="E9:E11" si="5">SUM(C9-D9)</f>
        <v>-7.5800000000000054</v>
      </c>
      <c r="F9" s="7">
        <f>SUM(B9*0.3*0.5)</f>
        <v>24.75</v>
      </c>
      <c r="G9" s="25">
        <f>SUM(F9+E9)</f>
        <v>17.169999999999995</v>
      </c>
    </row>
    <row r="10" spans="1:7" s="1" customFormat="1" ht="24.95" customHeight="1">
      <c r="A10" s="15" t="s">
        <v>3</v>
      </c>
      <c r="B10" s="7">
        <v>83</v>
      </c>
      <c r="C10" s="7">
        <v>24.988849999999999</v>
      </c>
      <c r="D10" s="7">
        <v>26.1</v>
      </c>
      <c r="E10" s="7">
        <f t="shared" si="5"/>
        <v>-1.1111500000000021</v>
      </c>
      <c r="F10" s="7">
        <f>SUM(B10*0.3*0.5)</f>
        <v>12.45</v>
      </c>
      <c r="G10" s="25">
        <f>SUM(F10+E10)</f>
        <v>11.338849999999997</v>
      </c>
    </row>
    <row r="11" spans="1:7" s="1" customFormat="1" ht="24.95" hidden="1" customHeight="1">
      <c r="A11" s="15" t="s">
        <v>4</v>
      </c>
      <c r="B11" s="7">
        <v>248</v>
      </c>
      <c r="C11" s="7">
        <v>61.784999999999997</v>
      </c>
      <c r="D11" s="7">
        <v>63.3</v>
      </c>
      <c r="E11" s="7">
        <f t="shared" si="5"/>
        <v>-1.5150000000000006</v>
      </c>
      <c r="F11" s="7">
        <f>SUM(B11*0.3*0.5)</f>
        <v>37.199999999999996</v>
      </c>
      <c r="G11" s="25">
        <f>SUM(F11+E11)</f>
        <v>35.684999999999995</v>
      </c>
    </row>
  </sheetData>
  <mergeCells count="6">
    <mergeCell ref="A2:G2"/>
    <mergeCell ref="C4:E4"/>
    <mergeCell ref="B4:B5"/>
    <mergeCell ref="A4:A5"/>
    <mergeCell ref="F4:F5"/>
    <mergeCell ref="G4:G5"/>
  </mergeCells>
  <phoneticPr fontId="2" type="noConversion"/>
  <printOptions horizontalCentered="1"/>
  <pageMargins left="0.35433070866141736" right="0.35433070866141736" top="0.86614173228346458" bottom="0.7086614173228347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1"/>
  <sheetViews>
    <sheetView workbookViewId="0">
      <selection activeCell="A11" sqref="A11:XFD11"/>
    </sheetView>
  </sheetViews>
  <sheetFormatPr defaultRowHeight="14.25"/>
  <cols>
    <col min="1" max="1" width="9" style="6" customWidth="1"/>
    <col min="2" max="3" width="15.625" customWidth="1"/>
    <col min="4" max="4" width="18.75" customWidth="1"/>
    <col min="5" max="5" width="15.625" customWidth="1"/>
    <col min="6" max="6" width="22.5" customWidth="1"/>
    <col min="7" max="7" width="23" customWidth="1"/>
  </cols>
  <sheetData>
    <row r="1" spans="1:7" ht="21.75" customHeight="1">
      <c r="A1" s="8" t="s">
        <v>100</v>
      </c>
      <c r="D1" s="2"/>
      <c r="E1" s="2"/>
    </row>
    <row r="2" spans="1:7" ht="38.25" customHeight="1">
      <c r="A2" s="58" t="s">
        <v>108</v>
      </c>
      <c r="B2" s="58"/>
      <c r="C2" s="58"/>
      <c r="D2" s="58"/>
      <c r="E2" s="58"/>
      <c r="F2" s="58"/>
      <c r="G2" s="58"/>
    </row>
    <row r="3" spans="1:7" ht="21" customHeight="1">
      <c r="A3" s="19"/>
      <c r="B3" s="19"/>
      <c r="C3" s="19"/>
      <c r="D3" s="19"/>
      <c r="E3" s="19"/>
      <c r="F3" s="35" t="s">
        <v>105</v>
      </c>
      <c r="G3" s="19"/>
    </row>
    <row r="4" spans="1:7" ht="35.25" customHeight="1">
      <c r="A4" s="42" t="s">
        <v>12</v>
      </c>
      <c r="B4" s="45" t="s">
        <v>26</v>
      </c>
      <c r="C4" s="59" t="s">
        <v>35</v>
      </c>
      <c r="D4" s="59"/>
      <c r="E4" s="59"/>
      <c r="F4" s="42" t="s">
        <v>30</v>
      </c>
      <c r="G4" s="56" t="s">
        <v>34</v>
      </c>
    </row>
    <row r="5" spans="1:7" ht="72" customHeight="1">
      <c r="A5" s="43"/>
      <c r="B5" s="45"/>
      <c r="C5" s="18" t="s">
        <v>31</v>
      </c>
      <c r="D5" s="21" t="s">
        <v>32</v>
      </c>
      <c r="E5" s="18" t="s">
        <v>33</v>
      </c>
      <c r="F5" s="43"/>
      <c r="G5" s="60"/>
    </row>
    <row r="6" spans="1:7" s="12" customFormat="1" ht="34.5" customHeight="1">
      <c r="A6" s="21" t="s">
        <v>5</v>
      </c>
      <c r="B6" s="21" t="s">
        <v>6</v>
      </c>
      <c r="C6" s="22" t="s">
        <v>24</v>
      </c>
      <c r="D6" s="21" t="s">
        <v>7</v>
      </c>
      <c r="E6" s="21" t="s">
        <v>27</v>
      </c>
      <c r="F6" s="21" t="s">
        <v>28</v>
      </c>
      <c r="G6" s="21" t="s">
        <v>29</v>
      </c>
    </row>
    <row r="7" spans="1:7" s="3" customFormat="1" ht="24.95" hidden="1" customHeight="1">
      <c r="A7" s="17" t="s">
        <v>0</v>
      </c>
      <c r="B7" s="24">
        <f>SUM(B8:B11)</f>
        <v>606</v>
      </c>
      <c r="C7" s="24">
        <f t="shared" ref="C7:G7" si="0">SUM(C8:C11)</f>
        <v>141.53020000000001</v>
      </c>
      <c r="D7" s="24">
        <f t="shared" si="0"/>
        <v>173.55</v>
      </c>
      <c r="E7" s="24">
        <f t="shared" si="0"/>
        <v>-32.019799999999989</v>
      </c>
      <c r="F7" s="24">
        <f t="shared" si="0"/>
        <v>90.9</v>
      </c>
      <c r="G7" s="24">
        <f t="shared" si="0"/>
        <v>58.880200000000009</v>
      </c>
    </row>
    <row r="8" spans="1:7" s="4" customFormat="1" ht="24.95" hidden="1" customHeight="1">
      <c r="A8" s="10" t="s">
        <v>1</v>
      </c>
      <c r="B8" s="7">
        <v>204</v>
      </c>
      <c r="C8" s="7">
        <v>51.566450000000003</v>
      </c>
      <c r="D8" s="7">
        <v>61.8</v>
      </c>
      <c r="E8" s="7">
        <f>SUM(C8-D8)</f>
        <v>-10.233549999999994</v>
      </c>
      <c r="F8" s="7">
        <f>SUM(B8*0.3*0.5)</f>
        <v>30.599999999999998</v>
      </c>
      <c r="G8" s="25">
        <f>SUM(F8+E8)</f>
        <v>20.366450000000004</v>
      </c>
    </row>
    <row r="9" spans="1:7" s="1" customFormat="1" ht="24.95" hidden="1" customHeight="1">
      <c r="A9" s="18" t="s">
        <v>2</v>
      </c>
      <c r="B9" s="7">
        <v>133</v>
      </c>
      <c r="C9" s="7">
        <v>30.12</v>
      </c>
      <c r="D9" s="7">
        <v>40.65</v>
      </c>
      <c r="E9" s="7">
        <f t="shared" ref="E9:E11" si="1">SUM(C9-D9)</f>
        <v>-10.529999999999998</v>
      </c>
      <c r="F9" s="7">
        <f>SUM(B9*0.3*0.5)</f>
        <v>19.95</v>
      </c>
      <c r="G9" s="25">
        <f>SUM(F9+E9)</f>
        <v>9.4200000000000017</v>
      </c>
    </row>
    <row r="10" spans="1:7" s="1" customFormat="1" ht="24.95" customHeight="1">
      <c r="A10" s="18" t="s">
        <v>3</v>
      </c>
      <c r="B10" s="7">
        <v>89</v>
      </c>
      <c r="C10" s="7">
        <v>23.103749999999998</v>
      </c>
      <c r="D10" s="7">
        <v>28.8</v>
      </c>
      <c r="E10" s="7">
        <f t="shared" si="1"/>
        <v>-5.6962500000000027</v>
      </c>
      <c r="F10" s="7">
        <f>SUM(B10*0.3*0.5)</f>
        <v>13.35</v>
      </c>
      <c r="G10" s="25">
        <f>SUM(F10+E10)</f>
        <v>7.6537499999999969</v>
      </c>
    </row>
    <row r="11" spans="1:7" s="1" customFormat="1" ht="24.95" hidden="1" customHeight="1">
      <c r="A11" s="18" t="s">
        <v>4</v>
      </c>
      <c r="B11" s="7">
        <v>180</v>
      </c>
      <c r="C11" s="7">
        <v>36.74</v>
      </c>
      <c r="D11" s="7">
        <v>42.3</v>
      </c>
      <c r="E11" s="7">
        <f t="shared" si="1"/>
        <v>-5.5599999999999952</v>
      </c>
      <c r="F11" s="7">
        <f>SUM(B11*0.3*0.5)</f>
        <v>27</v>
      </c>
      <c r="G11" s="25">
        <f>SUM(F11+E11)</f>
        <v>21.440000000000005</v>
      </c>
    </row>
  </sheetData>
  <mergeCells count="6">
    <mergeCell ref="A2:G2"/>
    <mergeCell ref="A4:A5"/>
    <mergeCell ref="B4:B5"/>
    <mergeCell ref="C4:E4"/>
    <mergeCell ref="F4:F5"/>
    <mergeCell ref="G4:G5"/>
  </mergeCells>
  <phoneticPr fontId="13" type="noConversion"/>
  <printOptions horizontalCentered="1"/>
  <pageMargins left="0.35433070866141736" right="0.35433070866141736" top="0.86614173228346458" bottom="0.7086614173228347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"/>
  <sheetViews>
    <sheetView workbookViewId="0">
      <selection activeCell="A11" sqref="A11:XFD11"/>
    </sheetView>
  </sheetViews>
  <sheetFormatPr defaultRowHeight="14.25"/>
  <cols>
    <col min="1" max="1" width="9" style="6" customWidth="1"/>
    <col min="2" max="3" width="15.625" customWidth="1"/>
    <col min="4" max="5" width="10.625" customWidth="1"/>
    <col min="6" max="10" width="15.625" customWidth="1"/>
  </cols>
  <sheetData>
    <row r="1" spans="1:10" ht="21.75" customHeight="1">
      <c r="A1" s="8" t="s">
        <v>101</v>
      </c>
      <c r="G1" s="2"/>
      <c r="H1" s="2"/>
    </row>
    <row r="2" spans="1:10" ht="24.75" customHeight="1">
      <c r="A2" s="52" t="s">
        <v>109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21" customHeight="1">
      <c r="A3" s="19"/>
      <c r="B3" s="19"/>
      <c r="C3" s="19"/>
      <c r="D3" s="19"/>
      <c r="E3" s="19"/>
      <c r="F3" s="19"/>
      <c r="G3" s="19"/>
      <c r="H3" s="19"/>
      <c r="I3" s="36" t="s">
        <v>105</v>
      </c>
      <c r="J3" s="19"/>
    </row>
    <row r="4" spans="1:10" ht="35.25" customHeight="1">
      <c r="A4" s="42" t="s">
        <v>12</v>
      </c>
      <c r="B4" s="45" t="s">
        <v>26</v>
      </c>
      <c r="C4" s="42" t="s">
        <v>39</v>
      </c>
      <c r="D4" s="50" t="s">
        <v>14</v>
      </c>
      <c r="E4" s="51"/>
      <c r="F4" s="59" t="s">
        <v>35</v>
      </c>
      <c r="G4" s="59"/>
      <c r="H4" s="59"/>
      <c r="I4" s="42" t="s">
        <v>30</v>
      </c>
      <c r="J4" s="56" t="s">
        <v>45</v>
      </c>
    </row>
    <row r="5" spans="1:10" ht="54" customHeight="1">
      <c r="A5" s="43"/>
      <c r="B5" s="45"/>
      <c r="C5" s="43"/>
      <c r="D5" s="23" t="s">
        <v>20</v>
      </c>
      <c r="E5" s="23" t="s">
        <v>21</v>
      </c>
      <c r="F5" s="18" t="s">
        <v>31</v>
      </c>
      <c r="G5" s="21" t="s">
        <v>32</v>
      </c>
      <c r="H5" s="18" t="s">
        <v>33</v>
      </c>
      <c r="I5" s="43"/>
      <c r="J5" s="60"/>
    </row>
    <row r="6" spans="1:10" s="12" customFormat="1" ht="34.5" customHeight="1">
      <c r="A6" s="21" t="s">
        <v>5</v>
      </c>
      <c r="B6" s="21" t="s">
        <v>6</v>
      </c>
      <c r="C6" s="21" t="s">
        <v>47</v>
      </c>
      <c r="D6" s="21" t="s">
        <v>40</v>
      </c>
      <c r="E6" s="21" t="s">
        <v>41</v>
      </c>
      <c r="F6" s="22" t="s">
        <v>42</v>
      </c>
      <c r="G6" s="21" t="s">
        <v>43</v>
      </c>
      <c r="H6" s="21" t="s">
        <v>48</v>
      </c>
      <c r="I6" s="21" t="s">
        <v>44</v>
      </c>
      <c r="J6" s="21" t="s">
        <v>46</v>
      </c>
    </row>
    <row r="7" spans="1:10" s="3" customFormat="1" ht="24.95" hidden="1" customHeight="1">
      <c r="A7" s="17" t="s">
        <v>0</v>
      </c>
      <c r="B7" s="24">
        <f>SUM(B8:B11)</f>
        <v>252</v>
      </c>
      <c r="C7" s="24">
        <f>SUM(C8:C11)</f>
        <v>187</v>
      </c>
      <c r="D7" s="24">
        <f t="shared" ref="D7:E7" si="0">SUM(D8:D11)</f>
        <v>185</v>
      </c>
      <c r="E7" s="24">
        <f t="shared" si="0"/>
        <v>2</v>
      </c>
      <c r="F7" s="24">
        <f t="shared" ref="F7:J7" si="1">SUM(F8:F11)</f>
        <v>82.097499999999997</v>
      </c>
      <c r="G7" s="24">
        <f t="shared" si="1"/>
        <v>131.3125</v>
      </c>
      <c r="H7" s="24">
        <f t="shared" si="1"/>
        <v>-49.215000000000003</v>
      </c>
      <c r="I7" s="24">
        <f t="shared" si="1"/>
        <v>61.174999999999997</v>
      </c>
      <c r="J7" s="24">
        <f t="shared" si="1"/>
        <v>11.959999999999999</v>
      </c>
    </row>
    <row r="8" spans="1:10" s="4" customFormat="1" ht="24.95" hidden="1" customHeight="1">
      <c r="A8" s="10" t="s">
        <v>1</v>
      </c>
      <c r="B8" s="7">
        <v>87</v>
      </c>
      <c r="C8" s="7">
        <v>87</v>
      </c>
      <c r="D8" s="7">
        <v>87</v>
      </c>
      <c r="E8" s="7">
        <v>0</v>
      </c>
      <c r="F8" s="7">
        <v>33.414999999999999</v>
      </c>
      <c r="G8" s="7">
        <v>48.8125</v>
      </c>
      <c r="H8" s="7">
        <f>SUM(F8-G8)</f>
        <v>-15.397500000000001</v>
      </c>
      <c r="I8" s="7">
        <f>SUM(B8*0.15)+C8*0.125</f>
        <v>23.924999999999997</v>
      </c>
      <c r="J8" s="25">
        <f>SUM(I8+H8)</f>
        <v>8.5274999999999963</v>
      </c>
    </row>
    <row r="9" spans="1:10" s="1" customFormat="1" ht="24.95" hidden="1" customHeight="1">
      <c r="A9" s="18" t="s">
        <v>2</v>
      </c>
      <c r="B9" s="7">
        <v>61</v>
      </c>
      <c r="C9" s="7">
        <v>15</v>
      </c>
      <c r="D9" s="7">
        <v>15</v>
      </c>
      <c r="E9" s="7">
        <v>0</v>
      </c>
      <c r="F9" s="7">
        <v>17.29</v>
      </c>
      <c r="G9" s="7">
        <v>35.502499999999998</v>
      </c>
      <c r="H9" s="7">
        <f t="shared" ref="H9:H11" si="2">SUM(F9-G9)</f>
        <v>-18.212499999999999</v>
      </c>
      <c r="I9" s="7">
        <f t="shared" ref="I9:I11" si="3">SUM(B9*0.15)+C9*0.125</f>
        <v>11.025</v>
      </c>
      <c r="J9" s="25">
        <f>SUM(I9+H9)</f>
        <v>-7.1874999999999982</v>
      </c>
    </row>
    <row r="10" spans="1:10" s="1" customFormat="1" ht="24.95" customHeight="1">
      <c r="A10" s="18" t="s">
        <v>3</v>
      </c>
      <c r="B10" s="7">
        <v>30</v>
      </c>
      <c r="C10" s="7">
        <v>9</v>
      </c>
      <c r="D10" s="7">
        <v>9</v>
      </c>
      <c r="E10" s="7">
        <v>0</v>
      </c>
      <c r="F10" s="7">
        <v>9.5175000000000001</v>
      </c>
      <c r="G10" s="7">
        <v>15.4</v>
      </c>
      <c r="H10" s="7">
        <f t="shared" si="2"/>
        <v>-5.8825000000000003</v>
      </c>
      <c r="I10" s="7">
        <f t="shared" si="3"/>
        <v>5.625</v>
      </c>
      <c r="J10" s="25">
        <f>SUM(I10+H10)</f>
        <v>-0.25750000000000028</v>
      </c>
    </row>
    <row r="11" spans="1:10" s="1" customFormat="1" ht="24.95" hidden="1" customHeight="1">
      <c r="A11" s="18" t="s">
        <v>4</v>
      </c>
      <c r="B11" s="7">
        <v>74</v>
      </c>
      <c r="C11" s="7">
        <v>76</v>
      </c>
      <c r="D11" s="7">
        <v>74</v>
      </c>
      <c r="E11" s="7">
        <v>2</v>
      </c>
      <c r="F11" s="7">
        <v>21.875</v>
      </c>
      <c r="G11" s="7">
        <v>31.5975</v>
      </c>
      <c r="H11" s="7">
        <f t="shared" si="2"/>
        <v>-9.7225000000000001</v>
      </c>
      <c r="I11" s="7">
        <f t="shared" si="3"/>
        <v>20.6</v>
      </c>
      <c r="J11" s="25">
        <f>SUM(I11+H11)</f>
        <v>10.877500000000001</v>
      </c>
    </row>
  </sheetData>
  <mergeCells count="8">
    <mergeCell ref="A2:J2"/>
    <mergeCell ref="A4:A5"/>
    <mergeCell ref="B4:B5"/>
    <mergeCell ref="F4:H4"/>
    <mergeCell ref="I4:I5"/>
    <mergeCell ref="J4:J5"/>
    <mergeCell ref="C4:C5"/>
    <mergeCell ref="D4:E4"/>
  </mergeCells>
  <phoneticPr fontId="13" type="noConversion"/>
  <printOptions horizontalCentered="1"/>
  <pageMargins left="0.35433070866141736" right="0.35433070866141736" top="0.86614173228346458" bottom="0.70866141732283472" header="0.51181102362204722" footer="0.51181102362204722"/>
  <pageSetup paperSize="9" scale="9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1"/>
  <sheetViews>
    <sheetView workbookViewId="0">
      <selection activeCell="A11" sqref="A11:XFD11"/>
    </sheetView>
  </sheetViews>
  <sheetFormatPr defaultRowHeight="14.25"/>
  <cols>
    <col min="1" max="1" width="9" style="6" customWidth="1"/>
    <col min="2" max="2" width="16.625" customWidth="1"/>
    <col min="3" max="3" width="15.625" customWidth="1"/>
    <col min="4" max="4" width="18.75" customWidth="1"/>
    <col min="5" max="5" width="15.625" customWidth="1"/>
    <col min="6" max="6" width="21.375" customWidth="1"/>
    <col min="7" max="7" width="20.875" customWidth="1"/>
  </cols>
  <sheetData>
    <row r="1" spans="1:7" ht="21.75" customHeight="1">
      <c r="A1" s="8" t="s">
        <v>102</v>
      </c>
      <c r="D1" s="2"/>
      <c r="E1" s="2"/>
    </row>
    <row r="2" spans="1:7" ht="45" customHeight="1">
      <c r="A2" s="58" t="s">
        <v>110</v>
      </c>
      <c r="B2" s="58"/>
      <c r="C2" s="58"/>
      <c r="D2" s="58"/>
      <c r="E2" s="58"/>
      <c r="F2" s="58"/>
      <c r="G2" s="58"/>
    </row>
    <row r="3" spans="1:7" ht="21" customHeight="1">
      <c r="A3" s="19"/>
      <c r="B3" s="19"/>
      <c r="C3" s="19"/>
      <c r="D3" s="19"/>
      <c r="E3" s="19"/>
      <c r="F3" s="37" t="s">
        <v>105</v>
      </c>
      <c r="G3" s="19"/>
    </row>
    <row r="4" spans="1:7" ht="35.25" customHeight="1">
      <c r="A4" s="42" t="s">
        <v>12</v>
      </c>
      <c r="B4" s="45" t="s">
        <v>26</v>
      </c>
      <c r="C4" s="59" t="s">
        <v>35</v>
      </c>
      <c r="D4" s="59"/>
      <c r="E4" s="59"/>
      <c r="F4" s="42" t="s">
        <v>30</v>
      </c>
      <c r="G4" s="56" t="s">
        <v>34</v>
      </c>
    </row>
    <row r="5" spans="1:7" ht="72" customHeight="1">
      <c r="A5" s="43"/>
      <c r="B5" s="45"/>
      <c r="C5" s="18" t="s">
        <v>31</v>
      </c>
      <c r="D5" s="21" t="s">
        <v>32</v>
      </c>
      <c r="E5" s="18" t="s">
        <v>33</v>
      </c>
      <c r="F5" s="43"/>
      <c r="G5" s="60"/>
    </row>
    <row r="6" spans="1:7" s="12" customFormat="1" ht="34.5" customHeight="1">
      <c r="A6" s="21" t="s">
        <v>5</v>
      </c>
      <c r="B6" s="21" t="s">
        <v>6</v>
      </c>
      <c r="C6" s="22" t="s">
        <v>24</v>
      </c>
      <c r="D6" s="21" t="s">
        <v>7</v>
      </c>
      <c r="E6" s="21" t="s">
        <v>27</v>
      </c>
      <c r="F6" s="21" t="s">
        <v>28</v>
      </c>
      <c r="G6" s="21" t="s">
        <v>29</v>
      </c>
    </row>
    <row r="7" spans="1:7" s="3" customFormat="1" ht="24.95" hidden="1" customHeight="1">
      <c r="A7" s="17" t="s">
        <v>0</v>
      </c>
      <c r="B7" s="24">
        <f>SUM(B8:B11)</f>
        <v>360</v>
      </c>
      <c r="C7" s="24">
        <f t="shared" ref="C7:G7" si="0">SUM(C8:C11)</f>
        <v>103.33000000000001</v>
      </c>
      <c r="D7" s="24">
        <f t="shared" si="0"/>
        <v>96.15</v>
      </c>
      <c r="E7" s="24">
        <f t="shared" si="0"/>
        <v>7.1800000000000068</v>
      </c>
      <c r="F7" s="24">
        <f t="shared" si="0"/>
        <v>53.999999999999993</v>
      </c>
      <c r="G7" s="24">
        <f t="shared" si="0"/>
        <v>61.18</v>
      </c>
    </row>
    <row r="8" spans="1:7" s="4" customFormat="1" ht="24.95" hidden="1" customHeight="1">
      <c r="A8" s="10" t="s">
        <v>1</v>
      </c>
      <c r="B8" s="7">
        <v>149</v>
      </c>
      <c r="C8" s="7">
        <v>42.150000000000006</v>
      </c>
      <c r="D8" s="7">
        <v>36</v>
      </c>
      <c r="E8" s="7">
        <f>SUM(C8-D8)</f>
        <v>6.1500000000000057</v>
      </c>
      <c r="F8" s="7">
        <f>SUM(B8*0.3*0.5)</f>
        <v>22.349999999999998</v>
      </c>
      <c r="G8" s="25">
        <f>SUM(F8+E8)</f>
        <v>28.500000000000004</v>
      </c>
    </row>
    <row r="9" spans="1:7" s="1" customFormat="1" ht="24.95" hidden="1" customHeight="1">
      <c r="A9" s="18" t="s">
        <v>2</v>
      </c>
      <c r="B9" s="7">
        <v>83</v>
      </c>
      <c r="C9" s="7">
        <v>22.18</v>
      </c>
      <c r="D9" s="7">
        <v>21.75</v>
      </c>
      <c r="E9" s="7">
        <f t="shared" ref="E9:E11" si="1">SUM(C9-D9)</f>
        <v>0.42999999999999972</v>
      </c>
      <c r="F9" s="7">
        <f>SUM(B9*0.3*0.5)</f>
        <v>12.45</v>
      </c>
      <c r="G9" s="25">
        <f>SUM(F9+E9)</f>
        <v>12.879999999999999</v>
      </c>
    </row>
    <row r="10" spans="1:7" s="1" customFormat="1" ht="24.95" customHeight="1">
      <c r="A10" s="18" t="s">
        <v>3</v>
      </c>
      <c r="B10" s="7">
        <v>72</v>
      </c>
      <c r="C10" s="7">
        <v>21.9</v>
      </c>
      <c r="D10" s="7">
        <v>19.5</v>
      </c>
      <c r="E10" s="7">
        <f t="shared" si="1"/>
        <v>2.3999999999999986</v>
      </c>
      <c r="F10" s="7">
        <f>SUM(B10*0.3*0.5)</f>
        <v>10.799999999999999</v>
      </c>
      <c r="G10" s="25">
        <f>SUM(F10+E10)</f>
        <v>13.199999999999998</v>
      </c>
    </row>
    <row r="11" spans="1:7" s="1" customFormat="1" ht="24.95" hidden="1" customHeight="1">
      <c r="A11" s="18" t="s">
        <v>4</v>
      </c>
      <c r="B11" s="7">
        <v>56</v>
      </c>
      <c r="C11" s="7">
        <v>17.100000000000001</v>
      </c>
      <c r="D11" s="7">
        <v>18.899999999999999</v>
      </c>
      <c r="E11" s="7">
        <f t="shared" si="1"/>
        <v>-1.7999999999999972</v>
      </c>
      <c r="F11" s="7">
        <f>SUM(B11*0.3*0.5)</f>
        <v>8.4</v>
      </c>
      <c r="G11" s="25">
        <f>SUM(F11+E11)</f>
        <v>6.6000000000000032</v>
      </c>
    </row>
  </sheetData>
  <mergeCells count="6">
    <mergeCell ref="A2:G2"/>
    <mergeCell ref="A4:A5"/>
    <mergeCell ref="B4:B5"/>
    <mergeCell ref="C4:E4"/>
    <mergeCell ref="F4:F5"/>
    <mergeCell ref="G4:G5"/>
  </mergeCells>
  <phoneticPr fontId="13" type="noConversion"/>
  <printOptions horizontalCentered="1"/>
  <pageMargins left="0.35433070866141736" right="0.35433070866141736" top="0.86614173228346458" bottom="0.7086614173228347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workbookViewId="0">
      <selection activeCell="A11" sqref="A11:XFD11"/>
    </sheetView>
  </sheetViews>
  <sheetFormatPr defaultRowHeight="14.25"/>
  <cols>
    <col min="1" max="1" width="9" style="6" customWidth="1"/>
    <col min="2" max="6" width="15.625" customWidth="1"/>
    <col min="7" max="7" width="22.25" customWidth="1"/>
    <col min="8" max="8" width="18" customWidth="1"/>
  </cols>
  <sheetData>
    <row r="1" spans="1:8" ht="21.75" customHeight="1">
      <c r="A1" s="8" t="s">
        <v>103</v>
      </c>
      <c r="E1" s="2"/>
      <c r="F1" s="2"/>
    </row>
    <row r="2" spans="1:8" ht="50.25" customHeight="1">
      <c r="A2" s="58" t="s">
        <v>111</v>
      </c>
      <c r="B2" s="58"/>
      <c r="C2" s="58"/>
      <c r="D2" s="58"/>
      <c r="E2" s="58"/>
      <c r="F2" s="58"/>
      <c r="G2" s="58"/>
      <c r="H2" s="58"/>
    </row>
    <row r="3" spans="1:8" ht="21" customHeight="1">
      <c r="A3" s="19"/>
      <c r="B3" s="19"/>
      <c r="C3" s="19"/>
      <c r="D3" s="19"/>
      <c r="E3" s="19"/>
      <c r="F3" s="19"/>
      <c r="G3" s="38" t="s">
        <v>105</v>
      </c>
      <c r="H3" s="19"/>
    </row>
    <row r="4" spans="1:8" ht="35.25" customHeight="1">
      <c r="A4" s="42" t="s">
        <v>12</v>
      </c>
      <c r="B4" s="45" t="s">
        <v>26</v>
      </c>
      <c r="C4" s="42" t="s">
        <v>39</v>
      </c>
      <c r="D4" s="59" t="s">
        <v>35</v>
      </c>
      <c r="E4" s="59"/>
      <c r="F4" s="59"/>
      <c r="G4" s="42" t="s">
        <v>30</v>
      </c>
      <c r="H4" s="56" t="s">
        <v>45</v>
      </c>
    </row>
    <row r="5" spans="1:8" ht="54" customHeight="1">
      <c r="A5" s="43"/>
      <c r="B5" s="45"/>
      <c r="C5" s="43"/>
      <c r="D5" s="18" t="s">
        <v>31</v>
      </c>
      <c r="E5" s="21" t="s">
        <v>32</v>
      </c>
      <c r="F5" s="18" t="s">
        <v>33</v>
      </c>
      <c r="G5" s="43"/>
      <c r="H5" s="60"/>
    </row>
    <row r="6" spans="1:8" s="12" customFormat="1" ht="34.5" customHeight="1">
      <c r="A6" s="21" t="s">
        <v>5</v>
      </c>
      <c r="B6" s="21" t="s">
        <v>6</v>
      </c>
      <c r="C6" s="21" t="s">
        <v>24</v>
      </c>
      <c r="D6" s="22" t="s">
        <v>40</v>
      </c>
      <c r="E6" s="21" t="s">
        <v>49</v>
      </c>
      <c r="F6" s="21" t="s">
        <v>50</v>
      </c>
      <c r="G6" s="21" t="s">
        <v>51</v>
      </c>
      <c r="H6" s="21" t="s">
        <v>52</v>
      </c>
    </row>
    <row r="7" spans="1:8" s="3" customFormat="1" ht="24.95" hidden="1" customHeight="1">
      <c r="A7" s="17" t="s">
        <v>0</v>
      </c>
      <c r="B7" s="24">
        <f>SUM(B8:B11)</f>
        <v>51</v>
      </c>
      <c r="C7" s="24">
        <f>SUM(C8:C11)</f>
        <v>30</v>
      </c>
      <c r="D7" s="24">
        <f t="shared" ref="D7:H7" si="0">SUM(D8:D11)</f>
        <v>45.55</v>
      </c>
      <c r="E7" s="24">
        <f t="shared" si="0"/>
        <v>11.399999999999999</v>
      </c>
      <c r="F7" s="24">
        <f t="shared" si="0"/>
        <v>34.149999999999991</v>
      </c>
      <c r="G7" s="24">
        <f t="shared" si="0"/>
        <v>25.35</v>
      </c>
      <c r="H7" s="24">
        <f t="shared" si="0"/>
        <v>59.499999999999993</v>
      </c>
    </row>
    <row r="8" spans="1:8" s="4" customFormat="1" ht="24.95" hidden="1" customHeight="1">
      <c r="A8" s="10" t="s">
        <v>1</v>
      </c>
      <c r="B8" s="7">
        <v>4</v>
      </c>
      <c r="C8" s="7">
        <v>4</v>
      </c>
      <c r="D8" s="7">
        <v>5.4</v>
      </c>
      <c r="E8" s="7">
        <v>4.2</v>
      </c>
      <c r="F8" s="7">
        <f>SUM(D8-E8)</f>
        <v>1.2000000000000002</v>
      </c>
      <c r="G8" s="7">
        <f>SUM(B8*0.35)+C8*0.25</f>
        <v>2.4</v>
      </c>
      <c r="H8" s="25">
        <f>SUM(G8+F8)</f>
        <v>3.6</v>
      </c>
    </row>
    <row r="9" spans="1:8" s="1" customFormat="1" ht="24.95" hidden="1" customHeight="1">
      <c r="A9" s="18" t="s">
        <v>2</v>
      </c>
      <c r="B9" s="7">
        <v>26</v>
      </c>
      <c r="C9" s="7">
        <v>18</v>
      </c>
      <c r="D9" s="7">
        <v>21.2</v>
      </c>
      <c r="E9" s="7">
        <v>2.4</v>
      </c>
      <c r="F9" s="7">
        <f t="shared" ref="F9:F11" si="1">SUM(D9-E9)</f>
        <v>18.8</v>
      </c>
      <c r="G9" s="7">
        <f t="shared" ref="G9:G11" si="2">SUM(B9*0.35)+C9*0.25</f>
        <v>13.6</v>
      </c>
      <c r="H9" s="25">
        <f>SUM(G9+F9)</f>
        <v>32.4</v>
      </c>
    </row>
    <row r="10" spans="1:8" s="1" customFormat="1" ht="24.95" customHeight="1">
      <c r="A10" s="18" t="s">
        <v>3</v>
      </c>
      <c r="B10" s="7">
        <v>21</v>
      </c>
      <c r="C10" s="7">
        <v>8</v>
      </c>
      <c r="D10" s="7">
        <v>18.95</v>
      </c>
      <c r="E10" s="7">
        <v>0.6</v>
      </c>
      <c r="F10" s="7">
        <f t="shared" si="1"/>
        <v>18.349999999999998</v>
      </c>
      <c r="G10" s="7">
        <f t="shared" si="2"/>
        <v>9.35</v>
      </c>
      <c r="H10" s="25">
        <f>SUM(G10+F10)</f>
        <v>27.699999999999996</v>
      </c>
    </row>
    <row r="11" spans="1:8" s="1" customFormat="1" ht="24.95" hidden="1" customHeight="1">
      <c r="A11" s="18" t="s">
        <v>4</v>
      </c>
      <c r="B11" s="7">
        <v>0</v>
      </c>
      <c r="C11" s="7">
        <v>0</v>
      </c>
      <c r="D11" s="7">
        <v>0</v>
      </c>
      <c r="E11" s="7">
        <v>4.2</v>
      </c>
      <c r="F11" s="7">
        <f t="shared" si="1"/>
        <v>-4.2</v>
      </c>
      <c r="G11" s="7">
        <f t="shared" si="2"/>
        <v>0</v>
      </c>
      <c r="H11" s="25">
        <f>SUM(G11+F11)</f>
        <v>-4.2</v>
      </c>
    </row>
  </sheetData>
  <mergeCells count="7">
    <mergeCell ref="A2:H2"/>
    <mergeCell ref="A4:A5"/>
    <mergeCell ref="B4:B5"/>
    <mergeCell ref="C4:C5"/>
    <mergeCell ref="D4:F4"/>
    <mergeCell ref="G4:G5"/>
    <mergeCell ref="H4:H5"/>
  </mergeCells>
  <phoneticPr fontId="2" type="noConversion"/>
  <printOptions horizontalCentered="1"/>
  <pageMargins left="0.35433070866141736" right="0.35433070866141736" top="0.86614173228346458" bottom="0.7086614173228347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workbookViewId="0">
      <selection activeCell="A11" sqref="A11:XFD11"/>
    </sheetView>
  </sheetViews>
  <sheetFormatPr defaultRowHeight="14.25"/>
  <cols>
    <col min="1" max="1" width="9" style="6" customWidth="1"/>
    <col min="2" max="4" width="15.625" customWidth="1"/>
    <col min="5" max="5" width="18.375" customWidth="1"/>
    <col min="6" max="6" width="17.25" customWidth="1"/>
    <col min="7" max="7" width="20.75" customWidth="1"/>
    <col min="8" max="8" width="15.625" customWidth="1"/>
  </cols>
  <sheetData>
    <row r="1" spans="1:8" ht="21.75" customHeight="1">
      <c r="A1" s="8" t="s">
        <v>104</v>
      </c>
      <c r="E1" s="2"/>
      <c r="F1" s="2"/>
    </row>
    <row r="2" spans="1:8" ht="49.5" customHeight="1">
      <c r="A2" s="58" t="s">
        <v>112</v>
      </c>
      <c r="B2" s="58"/>
      <c r="C2" s="58"/>
      <c r="D2" s="58"/>
      <c r="E2" s="58"/>
      <c r="F2" s="58"/>
      <c r="G2" s="58"/>
      <c r="H2" s="58"/>
    </row>
    <row r="3" spans="1:8" ht="21" customHeight="1">
      <c r="A3" s="19"/>
      <c r="B3" s="19"/>
      <c r="C3" s="19"/>
      <c r="D3" s="19"/>
      <c r="E3" s="19"/>
      <c r="F3" s="19"/>
      <c r="G3" s="39" t="s">
        <v>105</v>
      </c>
      <c r="H3" s="19"/>
    </row>
    <row r="4" spans="1:8" ht="35.25" customHeight="1">
      <c r="A4" s="42" t="s">
        <v>12</v>
      </c>
      <c r="B4" s="45" t="s">
        <v>26</v>
      </c>
      <c r="C4" s="42" t="s">
        <v>39</v>
      </c>
      <c r="D4" s="59" t="s">
        <v>35</v>
      </c>
      <c r="E4" s="59"/>
      <c r="F4" s="59"/>
      <c r="G4" s="42" t="s">
        <v>30</v>
      </c>
      <c r="H4" s="56" t="s">
        <v>45</v>
      </c>
    </row>
    <row r="5" spans="1:8" ht="54" customHeight="1">
      <c r="A5" s="43"/>
      <c r="B5" s="45"/>
      <c r="C5" s="43"/>
      <c r="D5" s="18" t="s">
        <v>31</v>
      </c>
      <c r="E5" s="21" t="s">
        <v>32</v>
      </c>
      <c r="F5" s="18" t="s">
        <v>33</v>
      </c>
      <c r="G5" s="43"/>
      <c r="H5" s="60"/>
    </row>
    <row r="6" spans="1:8" s="12" customFormat="1" ht="34.5" customHeight="1">
      <c r="A6" s="21" t="s">
        <v>5</v>
      </c>
      <c r="B6" s="21" t="s">
        <v>6</v>
      </c>
      <c r="C6" s="21" t="s">
        <v>24</v>
      </c>
      <c r="D6" s="22" t="s">
        <v>40</v>
      </c>
      <c r="E6" s="21" t="s">
        <v>49</v>
      </c>
      <c r="F6" s="21" t="s">
        <v>50</v>
      </c>
      <c r="G6" s="21" t="s">
        <v>51</v>
      </c>
      <c r="H6" s="21" t="s">
        <v>52</v>
      </c>
    </row>
    <row r="7" spans="1:8" s="3" customFormat="1" ht="24.95" hidden="1" customHeight="1">
      <c r="A7" s="17" t="s">
        <v>0</v>
      </c>
      <c r="B7" s="24">
        <f>SUM(B8:B11)</f>
        <v>2</v>
      </c>
      <c r="C7" s="24">
        <f>SUM(C8:C11)</f>
        <v>2</v>
      </c>
      <c r="D7" s="24">
        <f t="shared" ref="D7:H7" si="0">SUM(D8:D11)</f>
        <v>1.2</v>
      </c>
      <c r="E7" s="24">
        <f t="shared" si="0"/>
        <v>3.6</v>
      </c>
      <c r="F7" s="24">
        <f t="shared" si="0"/>
        <v>-2.4</v>
      </c>
      <c r="G7" s="24">
        <f t="shared" si="0"/>
        <v>1.2</v>
      </c>
      <c r="H7" s="24">
        <f t="shared" si="0"/>
        <v>-1.2000000000000002</v>
      </c>
    </row>
    <row r="8" spans="1:8" s="4" customFormat="1" ht="24.95" hidden="1" customHeight="1">
      <c r="A8" s="10" t="s">
        <v>1</v>
      </c>
      <c r="B8" s="7">
        <v>2</v>
      </c>
      <c r="C8" s="7">
        <v>2</v>
      </c>
      <c r="D8" s="7">
        <v>1.2</v>
      </c>
      <c r="E8" s="7">
        <v>3</v>
      </c>
      <c r="F8" s="7">
        <f>SUM(D8-E8)</f>
        <v>-1.8</v>
      </c>
      <c r="G8" s="7">
        <f>SUM(B8*0.35)+C8*0.25</f>
        <v>1.2</v>
      </c>
      <c r="H8" s="25">
        <f>SUM(G8+F8)</f>
        <v>-0.60000000000000009</v>
      </c>
    </row>
    <row r="9" spans="1:8" s="1" customFormat="1" ht="24.95" hidden="1" customHeight="1">
      <c r="A9" s="18" t="s">
        <v>2</v>
      </c>
      <c r="B9" s="7">
        <v>0</v>
      </c>
      <c r="C9" s="7">
        <v>0</v>
      </c>
      <c r="D9" s="7">
        <v>0</v>
      </c>
      <c r="E9" s="7">
        <v>0.6</v>
      </c>
      <c r="F9" s="7">
        <f t="shared" ref="F9:F11" si="1">SUM(D9-E9)</f>
        <v>-0.6</v>
      </c>
      <c r="G9" s="7">
        <f t="shared" ref="G9:G11" si="2">SUM(B9*0.35)+C9*0.25</f>
        <v>0</v>
      </c>
      <c r="H9" s="25">
        <f>SUM(G9+F9)</f>
        <v>-0.6</v>
      </c>
    </row>
    <row r="10" spans="1:8" s="1" customFormat="1" ht="24.95" customHeight="1">
      <c r="A10" s="18" t="s">
        <v>3</v>
      </c>
      <c r="B10" s="7">
        <v>0</v>
      </c>
      <c r="C10" s="7">
        <v>0</v>
      </c>
      <c r="D10" s="7">
        <v>0</v>
      </c>
      <c r="E10" s="7">
        <v>0</v>
      </c>
      <c r="F10" s="7">
        <f t="shared" si="1"/>
        <v>0</v>
      </c>
      <c r="G10" s="7">
        <f t="shared" si="2"/>
        <v>0</v>
      </c>
      <c r="H10" s="25">
        <f>SUM(G10+F10)</f>
        <v>0</v>
      </c>
    </row>
    <row r="11" spans="1:8" s="1" customFormat="1" ht="24.95" hidden="1" customHeight="1">
      <c r="A11" s="18" t="s">
        <v>4</v>
      </c>
      <c r="B11" s="7">
        <v>0</v>
      </c>
      <c r="C11" s="7">
        <v>0</v>
      </c>
      <c r="D11" s="7">
        <v>0</v>
      </c>
      <c r="E11" s="7">
        <v>0</v>
      </c>
      <c r="F11" s="7">
        <f t="shared" si="1"/>
        <v>0</v>
      </c>
      <c r="G11" s="7">
        <f t="shared" si="2"/>
        <v>0</v>
      </c>
      <c r="H11" s="25">
        <f>SUM(G11+F11)</f>
        <v>0</v>
      </c>
    </row>
  </sheetData>
  <mergeCells count="7">
    <mergeCell ref="A2:H2"/>
    <mergeCell ref="A4:A5"/>
    <mergeCell ref="B4:B5"/>
    <mergeCell ref="C4:C5"/>
    <mergeCell ref="D4:F4"/>
    <mergeCell ref="G4:G5"/>
    <mergeCell ref="H4:H5"/>
  </mergeCells>
  <phoneticPr fontId="2" type="noConversion"/>
  <printOptions horizontalCentered="1"/>
  <pageMargins left="0.35433070866141736" right="0.35433070866141736" top="0.86614173228346458" bottom="0.7086614173228347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附件1汇总表</vt:lpstr>
      <vt:lpstr>1-1小学</vt:lpstr>
      <vt:lpstr>1-2初中</vt:lpstr>
      <vt:lpstr>1-3普通高中</vt:lpstr>
      <vt:lpstr>1-4中职</vt:lpstr>
      <vt:lpstr>1-5高职</vt:lpstr>
      <vt:lpstr>1-6广播电视大学</vt:lpstr>
    </vt:vector>
  </TitlesOfParts>
  <Company>Chinese 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穆馨</dc:creator>
  <cp:lastModifiedBy>蔡雁飞</cp:lastModifiedBy>
  <cp:lastPrinted>2019-05-28T06:55:59Z</cp:lastPrinted>
  <dcterms:created xsi:type="dcterms:W3CDTF">2019-05-07T03:27:32Z</dcterms:created>
  <dcterms:modified xsi:type="dcterms:W3CDTF">2019-05-31T02:07:03Z</dcterms:modified>
</cp:coreProperties>
</file>