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/>
  <bookViews>
    <workbookView xWindow="0" yWindow="0" windowWidth="16740" windowHeight="8895" firstSheet="1" activeTab="1"/>
  </bookViews>
  <sheets>
    <sheet name="公用经费" sheetId="1" state="hidden" r:id="rId1"/>
    <sheet name="0212" sheetId="11" r:id="rId2"/>
    <sheet name="公用经费（含清算）" sheetId="5" state="hidden" r:id="rId3"/>
    <sheet name="公用经费(不含清算)" sheetId="4" state="hidden" r:id="rId4"/>
    <sheet name="Sheet1" sheetId="6" state="hidden" r:id="rId5"/>
  </sheets>
  <definedNames>
    <definedName name="_xlnm._FilterDatabase" localSheetId="1" hidden="1">'0212'!$A$5:$X$8</definedName>
    <definedName name="_xlnm._FilterDatabase" localSheetId="4" hidden="1">Sheet1!$A$2:$E$166</definedName>
    <definedName name="_xlnm._FilterDatabase" localSheetId="2" hidden="1">'公用经费（含清算）'!$A$7:$X$309</definedName>
    <definedName name="_xlnm.Print_Area" localSheetId="3">'公用经费(不含清算)'!$A$1:$S$306</definedName>
    <definedName name="_xlnm.Print_Area" localSheetId="2">'公用经费（含清算）'!$A$2:$V$309</definedName>
    <definedName name="_xlnm.Print_Titles" localSheetId="1">'0212'!$3:$5</definedName>
    <definedName name="_xlnm.Print_Titles" localSheetId="3">'公用经费(不含清算)'!$3:$5</definedName>
    <definedName name="_xlnm.Print_Titles" localSheetId="2">'公用经费（含清算）'!$3:$5</definedName>
  </definedNames>
  <calcPr calcId="124519"/>
</workbook>
</file>

<file path=xl/calcChain.xml><?xml version="1.0" encoding="utf-8"?>
<calcChain xmlns="http://schemas.openxmlformats.org/spreadsheetml/2006/main">
  <c r="C8" i="1"/>
  <c r="D8"/>
  <c r="E8"/>
  <c r="F8"/>
  <c r="G8"/>
  <c r="H8"/>
  <c r="I8"/>
  <c r="J8"/>
  <c r="K8"/>
  <c r="L8"/>
  <c r="M8"/>
  <c r="N8"/>
  <c r="O8"/>
  <c r="P8"/>
  <c r="Q8"/>
  <c r="R8"/>
  <c r="S8"/>
  <c r="T8"/>
  <c r="U8"/>
  <c r="W8"/>
  <c r="Y8"/>
  <c r="U9"/>
  <c r="D10"/>
  <c r="E10"/>
  <c r="F10"/>
  <c r="C10" s="1"/>
  <c r="G10"/>
  <c r="H10"/>
  <c r="I10"/>
  <c r="J10"/>
  <c r="K10"/>
  <c r="M10"/>
  <c r="N10"/>
  <c r="O10"/>
  <c r="P10"/>
  <c r="Q10"/>
  <c r="R10"/>
  <c r="S10"/>
  <c r="T10"/>
  <c r="U10"/>
  <c r="C11"/>
  <c r="L11"/>
  <c r="C12"/>
  <c r="V12" s="1"/>
  <c r="Y12" s="1"/>
  <c r="L12"/>
  <c r="C13"/>
  <c r="L13"/>
  <c r="C14"/>
  <c r="V14" s="1"/>
  <c r="Y14" s="1"/>
  <c r="L14"/>
  <c r="D15"/>
  <c r="F15"/>
  <c r="H15"/>
  <c r="I15"/>
  <c r="J15"/>
  <c r="M15"/>
  <c r="O15"/>
  <c r="Q15"/>
  <c r="R15"/>
  <c r="S15"/>
  <c r="T15"/>
  <c r="C16"/>
  <c r="L16"/>
  <c r="C17"/>
  <c r="V17" s="1"/>
  <c r="Y17" s="1"/>
  <c r="L17"/>
  <c r="C18"/>
  <c r="L18"/>
  <c r="C19"/>
  <c r="V19" s="1"/>
  <c r="Y19" s="1"/>
  <c r="L19"/>
  <c r="C20"/>
  <c r="L20"/>
  <c r="C21"/>
  <c r="D21"/>
  <c r="E21"/>
  <c r="E9" s="1"/>
  <c r="F21"/>
  <c r="G21"/>
  <c r="H21"/>
  <c r="I21"/>
  <c r="J21"/>
  <c r="K21"/>
  <c r="M21"/>
  <c r="N21"/>
  <c r="O21"/>
  <c r="P21"/>
  <c r="Q21"/>
  <c r="R21"/>
  <c r="S21"/>
  <c r="T21"/>
  <c r="C22"/>
  <c r="V22" s="1"/>
  <c r="Y22" s="1"/>
  <c r="L22"/>
  <c r="C23"/>
  <c r="L23"/>
  <c r="C24"/>
  <c r="V24" s="1"/>
  <c r="Y24" s="1"/>
  <c r="L24"/>
  <c r="D25"/>
  <c r="C25" s="1"/>
  <c r="F25"/>
  <c r="H25"/>
  <c r="I25"/>
  <c r="J25"/>
  <c r="M25"/>
  <c r="O25"/>
  <c r="Q25"/>
  <c r="R25"/>
  <c r="S25"/>
  <c r="C26"/>
  <c r="L26"/>
  <c r="V26"/>
  <c r="Y26" s="1"/>
  <c r="C27"/>
  <c r="V27" s="1"/>
  <c r="Y27" s="1"/>
  <c r="L27"/>
  <c r="C28"/>
  <c r="V28" s="1"/>
  <c r="Y28" s="1"/>
  <c r="L28"/>
  <c r="C29"/>
  <c r="L29"/>
  <c r="V29" s="1"/>
  <c r="Y29" s="1"/>
  <c r="D30"/>
  <c r="F30"/>
  <c r="H30"/>
  <c r="I30"/>
  <c r="J30"/>
  <c r="M30"/>
  <c r="L30" s="1"/>
  <c r="O30"/>
  <c r="Q30"/>
  <c r="R30"/>
  <c r="S30"/>
  <c r="C31"/>
  <c r="V31" s="1"/>
  <c r="Y31" s="1"/>
  <c r="L31"/>
  <c r="D32"/>
  <c r="C32" s="1"/>
  <c r="F32"/>
  <c r="H32"/>
  <c r="I32"/>
  <c r="J32"/>
  <c r="K32"/>
  <c r="M32"/>
  <c r="O32"/>
  <c r="Q32"/>
  <c r="R32"/>
  <c r="S32"/>
  <c r="C33"/>
  <c r="L33"/>
  <c r="V33" s="1"/>
  <c r="Y33" s="1"/>
  <c r="C34"/>
  <c r="L34"/>
  <c r="C35"/>
  <c r="L35"/>
  <c r="V35" s="1"/>
  <c r="Y35" s="1"/>
  <c r="C36"/>
  <c r="L36"/>
  <c r="C37"/>
  <c r="L37"/>
  <c r="V37" s="1"/>
  <c r="Y37" s="1"/>
  <c r="C38"/>
  <c r="L38"/>
  <c r="C39"/>
  <c r="L39"/>
  <c r="V39" s="1"/>
  <c r="Y39" s="1"/>
  <c r="D40"/>
  <c r="F40"/>
  <c r="H40"/>
  <c r="I40"/>
  <c r="J40"/>
  <c r="M40"/>
  <c r="O40"/>
  <c r="Q40"/>
  <c r="L40" s="1"/>
  <c r="R40"/>
  <c r="S40"/>
  <c r="C41"/>
  <c r="L41"/>
  <c r="D42"/>
  <c r="F42"/>
  <c r="G42"/>
  <c r="H42"/>
  <c r="C42" s="1"/>
  <c r="I42"/>
  <c r="J42"/>
  <c r="M42"/>
  <c r="O42"/>
  <c r="P42"/>
  <c r="Q42"/>
  <c r="R42"/>
  <c r="S42"/>
  <c r="C43"/>
  <c r="V43" s="1"/>
  <c r="Y43" s="1"/>
  <c r="L43"/>
  <c r="D44"/>
  <c r="F44"/>
  <c r="H44"/>
  <c r="I44"/>
  <c r="J44"/>
  <c r="M44"/>
  <c r="O44"/>
  <c r="Q44"/>
  <c r="R44"/>
  <c r="S44"/>
  <c r="C45"/>
  <c r="L45"/>
  <c r="D46"/>
  <c r="F46"/>
  <c r="H46"/>
  <c r="I46"/>
  <c r="M46"/>
  <c r="L46" s="1"/>
  <c r="O46"/>
  <c r="Q46"/>
  <c r="R46"/>
  <c r="S46"/>
  <c r="T46"/>
  <c r="C47"/>
  <c r="L47"/>
  <c r="D48"/>
  <c r="F48"/>
  <c r="H48"/>
  <c r="I48"/>
  <c r="J48"/>
  <c r="K48"/>
  <c r="M48"/>
  <c r="N48"/>
  <c r="O48"/>
  <c r="Q48"/>
  <c r="R48"/>
  <c r="S48"/>
  <c r="T48"/>
  <c r="C49"/>
  <c r="V49" s="1"/>
  <c r="Y49" s="1"/>
  <c r="L49"/>
  <c r="D50"/>
  <c r="F50"/>
  <c r="H50"/>
  <c r="I50"/>
  <c r="J50"/>
  <c r="M50"/>
  <c r="O50"/>
  <c r="Q50"/>
  <c r="S50"/>
  <c r="L50" s="1"/>
  <c r="C51"/>
  <c r="L51"/>
  <c r="D52"/>
  <c r="F52"/>
  <c r="H52"/>
  <c r="J52"/>
  <c r="M52"/>
  <c r="O52"/>
  <c r="Q52"/>
  <c r="S52"/>
  <c r="C53"/>
  <c r="L53"/>
  <c r="V53" s="1"/>
  <c r="Y53" s="1"/>
  <c r="C54"/>
  <c r="L54"/>
  <c r="K55"/>
  <c r="N55"/>
  <c r="T55"/>
  <c r="U55"/>
  <c r="C56"/>
  <c r="L56"/>
  <c r="V56" s="1"/>
  <c r="C57"/>
  <c r="L57"/>
  <c r="D58"/>
  <c r="D55" s="1"/>
  <c r="F58"/>
  <c r="F55" s="1"/>
  <c r="G58"/>
  <c r="G55" s="1"/>
  <c r="H58"/>
  <c r="H55" s="1"/>
  <c r="I58"/>
  <c r="I55" s="1"/>
  <c r="J58"/>
  <c r="J55" s="1"/>
  <c r="M58"/>
  <c r="M55" s="1"/>
  <c r="O58"/>
  <c r="O55" s="1"/>
  <c r="P58"/>
  <c r="P55" s="1"/>
  <c r="Q58"/>
  <c r="Q55" s="1"/>
  <c r="S58"/>
  <c r="S55" s="1"/>
  <c r="C59"/>
  <c r="V59" s="1"/>
  <c r="Y59" s="1"/>
  <c r="L59"/>
  <c r="C60"/>
  <c r="V60" s="1"/>
  <c r="Y60" s="1"/>
  <c r="L60"/>
  <c r="U61"/>
  <c r="C62"/>
  <c r="D62"/>
  <c r="E62"/>
  <c r="F62"/>
  <c r="G62"/>
  <c r="H62"/>
  <c r="I62"/>
  <c r="J62"/>
  <c r="K62"/>
  <c r="M62"/>
  <c r="N62"/>
  <c r="O62"/>
  <c r="P62"/>
  <c r="Q62"/>
  <c r="R62"/>
  <c r="S62"/>
  <c r="T62"/>
  <c r="C63"/>
  <c r="V63" s="1"/>
  <c r="Y63" s="1"/>
  <c r="L63"/>
  <c r="C64"/>
  <c r="L64"/>
  <c r="D65"/>
  <c r="F65"/>
  <c r="G65"/>
  <c r="H65"/>
  <c r="C65" s="1"/>
  <c r="I65"/>
  <c r="J65"/>
  <c r="K65"/>
  <c r="L65"/>
  <c r="M65"/>
  <c r="N65"/>
  <c r="O65"/>
  <c r="P65"/>
  <c r="Q65"/>
  <c r="C66"/>
  <c r="L66"/>
  <c r="C67"/>
  <c r="D67"/>
  <c r="F67"/>
  <c r="H67"/>
  <c r="I67"/>
  <c r="I61" s="1"/>
  <c r="J67"/>
  <c r="K67"/>
  <c r="M67"/>
  <c r="O67"/>
  <c r="Q67"/>
  <c r="S67"/>
  <c r="C68"/>
  <c r="L68"/>
  <c r="V68" s="1"/>
  <c r="Y68" s="1"/>
  <c r="C69"/>
  <c r="L69"/>
  <c r="V69"/>
  <c r="Y69" s="1"/>
  <c r="C70"/>
  <c r="V70" s="1"/>
  <c r="Y70" s="1"/>
  <c r="L70"/>
  <c r="C71"/>
  <c r="V71" s="1"/>
  <c r="Y71" s="1"/>
  <c r="L71"/>
  <c r="D72"/>
  <c r="F72"/>
  <c r="C72" s="1"/>
  <c r="H72"/>
  <c r="J72"/>
  <c r="M72"/>
  <c r="O72"/>
  <c r="Q72"/>
  <c r="S72"/>
  <c r="C73"/>
  <c r="L73"/>
  <c r="V73" s="1"/>
  <c r="Y73" s="1"/>
  <c r="C74"/>
  <c r="L74"/>
  <c r="V74"/>
  <c r="Y74" s="1"/>
  <c r="C75"/>
  <c r="V75" s="1"/>
  <c r="Y75" s="1"/>
  <c r="L75"/>
  <c r="C76"/>
  <c r="D76"/>
  <c r="E76"/>
  <c r="E61" s="1"/>
  <c r="F76"/>
  <c r="G76"/>
  <c r="H76"/>
  <c r="I76"/>
  <c r="J76"/>
  <c r="K76"/>
  <c r="M76"/>
  <c r="N76"/>
  <c r="O76"/>
  <c r="P76"/>
  <c r="Q76"/>
  <c r="Q61" s="1"/>
  <c r="R76"/>
  <c r="R61" s="1"/>
  <c r="S76"/>
  <c r="T76"/>
  <c r="C77"/>
  <c r="V77" s="1"/>
  <c r="Y77" s="1"/>
  <c r="L77"/>
  <c r="C78"/>
  <c r="V78" s="1"/>
  <c r="Y78" s="1"/>
  <c r="L78"/>
  <c r="C79"/>
  <c r="L79"/>
  <c r="V79" s="1"/>
  <c r="Y79" s="1"/>
  <c r="C80"/>
  <c r="L80"/>
  <c r="V80"/>
  <c r="Y80" s="1"/>
  <c r="E81"/>
  <c r="G81"/>
  <c r="K81"/>
  <c r="N81"/>
  <c r="P81"/>
  <c r="T81"/>
  <c r="U81"/>
  <c r="C82"/>
  <c r="V82" s="1"/>
  <c r="L82"/>
  <c r="D83"/>
  <c r="C83" s="1"/>
  <c r="V83" s="1"/>
  <c r="Y83" s="1"/>
  <c r="F83"/>
  <c r="H83"/>
  <c r="I83"/>
  <c r="I81" s="1"/>
  <c r="J83"/>
  <c r="L83"/>
  <c r="C84"/>
  <c r="L84"/>
  <c r="D85"/>
  <c r="F85"/>
  <c r="H85"/>
  <c r="I85"/>
  <c r="J85"/>
  <c r="M85"/>
  <c r="O85"/>
  <c r="O81" s="1"/>
  <c r="Q85"/>
  <c r="R85"/>
  <c r="S85"/>
  <c r="C86"/>
  <c r="L86"/>
  <c r="C87"/>
  <c r="L87"/>
  <c r="V87" s="1"/>
  <c r="Y87" s="1"/>
  <c r="D88"/>
  <c r="F88"/>
  <c r="H88"/>
  <c r="I88"/>
  <c r="J88"/>
  <c r="M88"/>
  <c r="O88"/>
  <c r="Q88"/>
  <c r="R88"/>
  <c r="R81" s="1"/>
  <c r="S88"/>
  <c r="C89"/>
  <c r="L89"/>
  <c r="C90"/>
  <c r="L90"/>
  <c r="C91"/>
  <c r="L91"/>
  <c r="C92"/>
  <c r="L92"/>
  <c r="C93"/>
  <c r="L93"/>
  <c r="C94"/>
  <c r="L94"/>
  <c r="C95"/>
  <c r="V95" s="1"/>
  <c r="Y95" s="1"/>
  <c r="L95"/>
  <c r="C96"/>
  <c r="L96"/>
  <c r="C97"/>
  <c r="V97" s="1"/>
  <c r="Y97" s="1"/>
  <c r="L97"/>
  <c r="C98"/>
  <c r="L98"/>
  <c r="C99"/>
  <c r="V99" s="1"/>
  <c r="Y99" s="1"/>
  <c r="L99"/>
  <c r="D100"/>
  <c r="E100"/>
  <c r="F100"/>
  <c r="G100"/>
  <c r="H100"/>
  <c r="I100"/>
  <c r="J100"/>
  <c r="K100"/>
  <c r="M100"/>
  <c r="L100" s="1"/>
  <c r="N100"/>
  <c r="O100"/>
  <c r="P100"/>
  <c r="Q100"/>
  <c r="R100"/>
  <c r="S100"/>
  <c r="T100"/>
  <c r="U100"/>
  <c r="C101"/>
  <c r="L101"/>
  <c r="U102"/>
  <c r="W102"/>
  <c r="C103"/>
  <c r="V103" s="1"/>
  <c r="Y103" s="1"/>
  <c r="L103"/>
  <c r="C104"/>
  <c r="M104"/>
  <c r="O104"/>
  <c r="Q104"/>
  <c r="S104"/>
  <c r="C105"/>
  <c r="V105" s="1"/>
  <c r="Y105" s="1"/>
  <c r="L105"/>
  <c r="D106"/>
  <c r="E106"/>
  <c r="F106"/>
  <c r="G106"/>
  <c r="H106"/>
  <c r="I106"/>
  <c r="J106"/>
  <c r="K106"/>
  <c r="M106"/>
  <c r="L106" s="1"/>
  <c r="N106"/>
  <c r="N102" s="1"/>
  <c r="O106"/>
  <c r="P106"/>
  <c r="Q106"/>
  <c r="R106"/>
  <c r="S106"/>
  <c r="T106"/>
  <c r="C107"/>
  <c r="V107" s="1"/>
  <c r="Y107" s="1"/>
  <c r="L107"/>
  <c r="D108"/>
  <c r="F108"/>
  <c r="G108"/>
  <c r="H108"/>
  <c r="I108"/>
  <c r="J108"/>
  <c r="K108"/>
  <c r="L108"/>
  <c r="C109"/>
  <c r="L109"/>
  <c r="V109" s="1"/>
  <c r="Y109" s="1"/>
  <c r="D110"/>
  <c r="E110"/>
  <c r="F110"/>
  <c r="G110"/>
  <c r="H110"/>
  <c r="I110"/>
  <c r="J110"/>
  <c r="K110"/>
  <c r="M110"/>
  <c r="O110"/>
  <c r="P110"/>
  <c r="Q110"/>
  <c r="Q102" s="1"/>
  <c r="R110"/>
  <c r="S110"/>
  <c r="T110"/>
  <c r="C111"/>
  <c r="V111" s="1"/>
  <c r="Y111" s="1"/>
  <c r="L111"/>
  <c r="D112"/>
  <c r="F112"/>
  <c r="G112"/>
  <c r="H112"/>
  <c r="C112" s="1"/>
  <c r="I112"/>
  <c r="J112"/>
  <c r="M112"/>
  <c r="L112" s="1"/>
  <c r="O112"/>
  <c r="Q112"/>
  <c r="S112"/>
  <c r="C113"/>
  <c r="V113" s="1"/>
  <c r="Y113" s="1"/>
  <c r="L113"/>
  <c r="D114"/>
  <c r="F114"/>
  <c r="C114" s="1"/>
  <c r="H114"/>
  <c r="I114"/>
  <c r="J114"/>
  <c r="L114"/>
  <c r="M114"/>
  <c r="O114"/>
  <c r="Q114"/>
  <c r="R114"/>
  <c r="S114"/>
  <c r="C115"/>
  <c r="L115"/>
  <c r="C116"/>
  <c r="V116" s="1"/>
  <c r="Y116" s="1"/>
  <c r="L116"/>
  <c r="C117"/>
  <c r="L117"/>
  <c r="C118"/>
  <c r="D118"/>
  <c r="E118"/>
  <c r="F118"/>
  <c r="G118"/>
  <c r="H118"/>
  <c r="I118"/>
  <c r="J118"/>
  <c r="K118"/>
  <c r="M118"/>
  <c r="N118"/>
  <c r="O118"/>
  <c r="P118"/>
  <c r="Q118"/>
  <c r="R118"/>
  <c r="S118"/>
  <c r="T118"/>
  <c r="C119"/>
  <c r="V119" s="1"/>
  <c r="Y119" s="1"/>
  <c r="L119"/>
  <c r="D120"/>
  <c r="C120" s="1"/>
  <c r="F120"/>
  <c r="H120"/>
  <c r="I120"/>
  <c r="J120"/>
  <c r="K120"/>
  <c r="M120"/>
  <c r="N120"/>
  <c r="O120"/>
  <c r="P120"/>
  <c r="Q120"/>
  <c r="R120"/>
  <c r="S120"/>
  <c r="T120"/>
  <c r="C121"/>
  <c r="L121"/>
  <c r="V121"/>
  <c r="Y121" s="1"/>
  <c r="U122"/>
  <c r="W122"/>
  <c r="C123"/>
  <c r="L123"/>
  <c r="C124"/>
  <c r="V124" s="1"/>
  <c r="Y124" s="1"/>
  <c r="L124"/>
  <c r="D125"/>
  <c r="D122" s="1"/>
  <c r="F125"/>
  <c r="H125"/>
  <c r="I125"/>
  <c r="I122" s="1"/>
  <c r="J125"/>
  <c r="J122" s="1"/>
  <c r="K125"/>
  <c r="L125"/>
  <c r="C126"/>
  <c r="V126" s="1"/>
  <c r="Y126" s="1"/>
  <c r="L126"/>
  <c r="D127"/>
  <c r="F127"/>
  <c r="C127" s="1"/>
  <c r="V127" s="1"/>
  <c r="Y127" s="1"/>
  <c r="H127"/>
  <c r="I127"/>
  <c r="J127"/>
  <c r="K127"/>
  <c r="L127"/>
  <c r="C128"/>
  <c r="L128"/>
  <c r="C129"/>
  <c r="D129"/>
  <c r="E129"/>
  <c r="E122" s="1"/>
  <c r="F129"/>
  <c r="G129"/>
  <c r="G122" s="1"/>
  <c r="H129"/>
  <c r="I129"/>
  <c r="J129"/>
  <c r="K129"/>
  <c r="M129"/>
  <c r="M122" s="1"/>
  <c r="N129"/>
  <c r="N122" s="1"/>
  <c r="O129"/>
  <c r="O122" s="1"/>
  <c r="P129"/>
  <c r="P122" s="1"/>
  <c r="Q129"/>
  <c r="Q122" s="1"/>
  <c r="R129"/>
  <c r="R122" s="1"/>
  <c r="S129"/>
  <c r="S122" s="1"/>
  <c r="T129"/>
  <c r="T122" s="1"/>
  <c r="C130"/>
  <c r="V130" s="1"/>
  <c r="Y130" s="1"/>
  <c r="L130"/>
  <c r="D131"/>
  <c r="F131"/>
  <c r="G131"/>
  <c r="H131"/>
  <c r="I131"/>
  <c r="J131"/>
  <c r="K131"/>
  <c r="M131"/>
  <c r="L131" s="1"/>
  <c r="N131"/>
  <c r="O131"/>
  <c r="P131"/>
  <c r="Q131"/>
  <c r="R131"/>
  <c r="S131"/>
  <c r="T131"/>
  <c r="C132"/>
  <c r="L132"/>
  <c r="V132" s="1"/>
  <c r="Y132" s="1"/>
  <c r="D133"/>
  <c r="F133"/>
  <c r="H133"/>
  <c r="I133"/>
  <c r="J133"/>
  <c r="M133"/>
  <c r="O133"/>
  <c r="Q133"/>
  <c r="S133"/>
  <c r="C134"/>
  <c r="L134"/>
  <c r="U135"/>
  <c r="W135"/>
  <c r="C136"/>
  <c r="L136"/>
  <c r="V136"/>
  <c r="Y136" s="1"/>
  <c r="C137"/>
  <c r="V137" s="1"/>
  <c r="Y137" s="1"/>
  <c r="L137"/>
  <c r="C138"/>
  <c r="D138"/>
  <c r="E138"/>
  <c r="F138"/>
  <c r="G138"/>
  <c r="H138"/>
  <c r="I138"/>
  <c r="J138"/>
  <c r="K138"/>
  <c r="M138"/>
  <c r="N138"/>
  <c r="O138"/>
  <c r="P138"/>
  <c r="Q138"/>
  <c r="R138"/>
  <c r="S138"/>
  <c r="T138"/>
  <c r="C139"/>
  <c r="V139" s="1"/>
  <c r="Y139" s="1"/>
  <c r="L139"/>
  <c r="C140"/>
  <c r="D140"/>
  <c r="E140"/>
  <c r="F140"/>
  <c r="G140"/>
  <c r="H140"/>
  <c r="I140"/>
  <c r="J140"/>
  <c r="K140"/>
  <c r="M140"/>
  <c r="N140"/>
  <c r="O140"/>
  <c r="O135" s="1"/>
  <c r="P140"/>
  <c r="Q140"/>
  <c r="R140"/>
  <c r="S140"/>
  <c r="S135" s="1"/>
  <c r="T140"/>
  <c r="T135" s="1"/>
  <c r="C141"/>
  <c r="V141" s="1"/>
  <c r="Y141" s="1"/>
  <c r="L141"/>
  <c r="C142"/>
  <c r="V142" s="1"/>
  <c r="Y142" s="1"/>
  <c r="L142"/>
  <c r="C143"/>
  <c r="L143"/>
  <c r="V143" s="1"/>
  <c r="Y143" s="1"/>
  <c r="D144"/>
  <c r="C144" s="1"/>
  <c r="E144"/>
  <c r="F144"/>
  <c r="G144"/>
  <c r="H144"/>
  <c r="I144"/>
  <c r="J144"/>
  <c r="K144"/>
  <c r="M144"/>
  <c r="N144"/>
  <c r="O144"/>
  <c r="P144"/>
  <c r="Q144"/>
  <c r="R144"/>
  <c r="S144"/>
  <c r="T144"/>
  <c r="C145"/>
  <c r="L145"/>
  <c r="V145" s="1"/>
  <c r="Y145" s="1"/>
  <c r="D146"/>
  <c r="C146" s="1"/>
  <c r="E146"/>
  <c r="F146"/>
  <c r="G146"/>
  <c r="H146"/>
  <c r="I146"/>
  <c r="J146"/>
  <c r="K146"/>
  <c r="M146"/>
  <c r="N146"/>
  <c r="O146"/>
  <c r="P146"/>
  <c r="Q146"/>
  <c r="R146"/>
  <c r="S146"/>
  <c r="T146"/>
  <c r="C147"/>
  <c r="L147"/>
  <c r="V147" s="1"/>
  <c r="Y147" s="1"/>
  <c r="D148"/>
  <c r="C148" s="1"/>
  <c r="E148"/>
  <c r="F148"/>
  <c r="G148"/>
  <c r="H148"/>
  <c r="I148"/>
  <c r="J148"/>
  <c r="K148"/>
  <c r="M148"/>
  <c r="N148"/>
  <c r="O148"/>
  <c r="P148"/>
  <c r="Q148"/>
  <c r="R148"/>
  <c r="S148"/>
  <c r="T148"/>
  <c r="C149"/>
  <c r="L149"/>
  <c r="V149" s="1"/>
  <c r="Y149" s="1"/>
  <c r="U150"/>
  <c r="W150"/>
  <c r="C151"/>
  <c r="V151" s="1"/>
  <c r="Y151" s="1"/>
  <c r="L151"/>
  <c r="D152"/>
  <c r="C152" s="1"/>
  <c r="E152"/>
  <c r="E150" s="1"/>
  <c r="F152"/>
  <c r="G152"/>
  <c r="H152"/>
  <c r="I152"/>
  <c r="I150" s="1"/>
  <c r="J152"/>
  <c r="K152"/>
  <c r="M152"/>
  <c r="N152"/>
  <c r="O152"/>
  <c r="P152"/>
  <c r="Q152"/>
  <c r="R152"/>
  <c r="S152"/>
  <c r="T152"/>
  <c r="C153"/>
  <c r="L153"/>
  <c r="D154"/>
  <c r="E154"/>
  <c r="F154"/>
  <c r="F150" s="1"/>
  <c r="G154"/>
  <c r="H154"/>
  <c r="I154"/>
  <c r="J154"/>
  <c r="K154"/>
  <c r="M154"/>
  <c r="N154"/>
  <c r="O154"/>
  <c r="P154"/>
  <c r="Q154"/>
  <c r="R154"/>
  <c r="S154"/>
  <c r="T154"/>
  <c r="C155"/>
  <c r="L155"/>
  <c r="C156"/>
  <c r="D156"/>
  <c r="E156"/>
  <c r="F156"/>
  <c r="G156"/>
  <c r="H156"/>
  <c r="I156"/>
  <c r="J156"/>
  <c r="K156"/>
  <c r="M156"/>
  <c r="N156"/>
  <c r="O156"/>
  <c r="P156"/>
  <c r="Q156"/>
  <c r="R156"/>
  <c r="S156"/>
  <c r="T156"/>
  <c r="C157"/>
  <c r="V157" s="1"/>
  <c r="Y157" s="1"/>
  <c r="L157"/>
  <c r="D158"/>
  <c r="E158"/>
  <c r="F158"/>
  <c r="G158"/>
  <c r="H158"/>
  <c r="I158"/>
  <c r="J158"/>
  <c r="K158"/>
  <c r="M158"/>
  <c r="N158"/>
  <c r="O158"/>
  <c r="P158"/>
  <c r="Q158"/>
  <c r="R158"/>
  <c r="S158"/>
  <c r="T158"/>
  <c r="C159"/>
  <c r="V159" s="1"/>
  <c r="Y159" s="1"/>
  <c r="L159"/>
  <c r="C160"/>
  <c r="L160"/>
  <c r="C161"/>
  <c r="V161" s="1"/>
  <c r="Y161" s="1"/>
  <c r="L161"/>
  <c r="D162"/>
  <c r="C162" s="1"/>
  <c r="E162"/>
  <c r="F162"/>
  <c r="G162"/>
  <c r="H162"/>
  <c r="I162"/>
  <c r="J162"/>
  <c r="K162"/>
  <c r="M162"/>
  <c r="N162"/>
  <c r="O162"/>
  <c r="P162"/>
  <c r="Q162"/>
  <c r="R162"/>
  <c r="S162"/>
  <c r="T162"/>
  <c r="C163"/>
  <c r="L163"/>
  <c r="T164"/>
  <c r="U164"/>
  <c r="W164"/>
  <c r="C165"/>
  <c r="L165"/>
  <c r="V165" s="1"/>
  <c r="Y165" s="1"/>
  <c r="C166"/>
  <c r="L166"/>
  <c r="V166"/>
  <c r="Y166" s="1"/>
  <c r="C167"/>
  <c r="V167" s="1"/>
  <c r="Y167" s="1"/>
  <c r="L167"/>
  <c r="C168"/>
  <c r="V168" s="1"/>
  <c r="Y168" s="1"/>
  <c r="L168"/>
  <c r="D169"/>
  <c r="E169"/>
  <c r="E164" s="1"/>
  <c r="F169"/>
  <c r="F164" s="1"/>
  <c r="G169"/>
  <c r="G164" s="1"/>
  <c r="H169"/>
  <c r="H164" s="1"/>
  <c r="I169"/>
  <c r="I164" s="1"/>
  <c r="J169"/>
  <c r="J164" s="1"/>
  <c r="K169"/>
  <c r="K164" s="1"/>
  <c r="M169"/>
  <c r="M164" s="1"/>
  <c r="N169"/>
  <c r="N164" s="1"/>
  <c r="O169"/>
  <c r="O164" s="1"/>
  <c r="P169"/>
  <c r="P164" s="1"/>
  <c r="Q169"/>
  <c r="Q164" s="1"/>
  <c r="R169"/>
  <c r="R164" s="1"/>
  <c r="S169"/>
  <c r="S164" s="1"/>
  <c r="T169"/>
  <c r="C170"/>
  <c r="V170" s="1"/>
  <c r="Y170" s="1"/>
  <c r="L170"/>
  <c r="C171"/>
  <c r="L171"/>
  <c r="V171" s="1"/>
  <c r="Y171" s="1"/>
  <c r="D172"/>
  <c r="C172" s="1"/>
  <c r="E172"/>
  <c r="F172"/>
  <c r="G172"/>
  <c r="H172"/>
  <c r="I172"/>
  <c r="J172"/>
  <c r="K172"/>
  <c r="M172"/>
  <c r="N172"/>
  <c r="O172"/>
  <c r="P172"/>
  <c r="Q172"/>
  <c r="R172"/>
  <c r="S172"/>
  <c r="T172"/>
  <c r="C173"/>
  <c r="L173"/>
  <c r="V173" s="1"/>
  <c r="Y173" s="1"/>
  <c r="D174"/>
  <c r="E174"/>
  <c r="F174"/>
  <c r="G174"/>
  <c r="H174"/>
  <c r="I174"/>
  <c r="J174"/>
  <c r="K174"/>
  <c r="M174"/>
  <c r="N174"/>
  <c r="O174"/>
  <c r="P174"/>
  <c r="Q174"/>
  <c r="R174"/>
  <c r="S174"/>
  <c r="T174"/>
  <c r="C175"/>
  <c r="L175"/>
  <c r="V175"/>
  <c r="Y175" s="1"/>
  <c r="C176"/>
  <c r="L176"/>
  <c r="V176"/>
  <c r="Y176" s="1"/>
  <c r="D177"/>
  <c r="U177"/>
  <c r="W177"/>
  <c r="C178"/>
  <c r="L178"/>
  <c r="D179"/>
  <c r="E179"/>
  <c r="F179"/>
  <c r="C179" s="1"/>
  <c r="G179"/>
  <c r="H179"/>
  <c r="H177" s="1"/>
  <c r="I179"/>
  <c r="J179"/>
  <c r="K179"/>
  <c r="M179"/>
  <c r="N179"/>
  <c r="O179"/>
  <c r="P179"/>
  <c r="Q179"/>
  <c r="R179"/>
  <c r="S179"/>
  <c r="T179"/>
  <c r="T177" s="1"/>
  <c r="C180"/>
  <c r="L180"/>
  <c r="D181"/>
  <c r="E181"/>
  <c r="F181"/>
  <c r="G181"/>
  <c r="H181"/>
  <c r="I181"/>
  <c r="J181"/>
  <c r="K181"/>
  <c r="M181"/>
  <c r="N181"/>
  <c r="O181"/>
  <c r="P181"/>
  <c r="Q181"/>
  <c r="R181"/>
  <c r="S181"/>
  <c r="T181"/>
  <c r="C182"/>
  <c r="V182" s="1"/>
  <c r="Y182" s="1"/>
  <c r="L182"/>
  <c r="D183"/>
  <c r="C183" s="1"/>
  <c r="E183"/>
  <c r="F183"/>
  <c r="G183"/>
  <c r="H183"/>
  <c r="I183"/>
  <c r="J183"/>
  <c r="K183"/>
  <c r="M183"/>
  <c r="N183"/>
  <c r="O183"/>
  <c r="P183"/>
  <c r="Q183"/>
  <c r="R183"/>
  <c r="S183"/>
  <c r="T183"/>
  <c r="C184"/>
  <c r="L184"/>
  <c r="V184" s="1"/>
  <c r="Y184" s="1"/>
  <c r="D185"/>
  <c r="E185"/>
  <c r="F185"/>
  <c r="G185"/>
  <c r="H185"/>
  <c r="I185"/>
  <c r="J185"/>
  <c r="K185"/>
  <c r="M185"/>
  <c r="N185"/>
  <c r="O185"/>
  <c r="P185"/>
  <c r="Q185"/>
  <c r="R185"/>
  <c r="S185"/>
  <c r="T185"/>
  <c r="C186"/>
  <c r="L186"/>
  <c r="V186"/>
  <c r="Y186" s="1"/>
  <c r="C187"/>
  <c r="V187" s="1"/>
  <c r="Y187" s="1"/>
  <c r="L187"/>
  <c r="C188"/>
  <c r="L188"/>
  <c r="C189"/>
  <c r="L189"/>
  <c r="V189"/>
  <c r="Y189" s="1"/>
  <c r="D190"/>
  <c r="C190" s="1"/>
  <c r="E190"/>
  <c r="F190"/>
  <c r="G190"/>
  <c r="H190"/>
  <c r="I190"/>
  <c r="J190"/>
  <c r="K190"/>
  <c r="M190"/>
  <c r="N190"/>
  <c r="O190"/>
  <c r="P190"/>
  <c r="Q190"/>
  <c r="R190"/>
  <c r="S190"/>
  <c r="T190"/>
  <c r="C191"/>
  <c r="L191"/>
  <c r="D192"/>
  <c r="E192"/>
  <c r="F192"/>
  <c r="G192"/>
  <c r="H192"/>
  <c r="I192"/>
  <c r="J192"/>
  <c r="K192"/>
  <c r="M192"/>
  <c r="N192"/>
  <c r="O192"/>
  <c r="P192"/>
  <c r="Q192"/>
  <c r="R192"/>
  <c r="S192"/>
  <c r="T192"/>
  <c r="U192"/>
  <c r="W192"/>
  <c r="C193"/>
  <c r="V193" s="1"/>
  <c r="Y193" s="1"/>
  <c r="L193"/>
  <c r="C194"/>
  <c r="V194" s="1"/>
  <c r="Y194" s="1"/>
  <c r="L194"/>
  <c r="C195"/>
  <c r="L195"/>
  <c r="C196"/>
  <c r="L196"/>
  <c r="V196"/>
  <c r="Y196" s="1"/>
  <c r="C197"/>
  <c r="V197" s="1"/>
  <c r="Y197" s="1"/>
  <c r="L197"/>
  <c r="C198"/>
  <c r="L198"/>
  <c r="D199"/>
  <c r="E199"/>
  <c r="F199"/>
  <c r="G199"/>
  <c r="H199"/>
  <c r="I199"/>
  <c r="J199"/>
  <c r="K199"/>
  <c r="M199"/>
  <c r="N199"/>
  <c r="O199"/>
  <c r="L199" s="1"/>
  <c r="P199"/>
  <c r="Q199"/>
  <c r="R199"/>
  <c r="S199"/>
  <c r="T199"/>
  <c r="C200"/>
  <c r="L200"/>
  <c r="V200"/>
  <c r="Y200" s="1"/>
  <c r="T201"/>
  <c r="U201"/>
  <c r="W201"/>
  <c r="C202"/>
  <c r="V202" s="1"/>
  <c r="Y202" s="1"/>
  <c r="L202"/>
  <c r="C203"/>
  <c r="L203"/>
  <c r="V203"/>
  <c r="Y203" s="1"/>
  <c r="C204"/>
  <c r="L204"/>
  <c r="V204"/>
  <c r="Y204" s="1"/>
  <c r="C205"/>
  <c r="V205" s="1"/>
  <c r="Y205" s="1"/>
  <c r="L205"/>
  <c r="C206"/>
  <c r="L206"/>
  <c r="V206"/>
  <c r="Y206" s="1"/>
  <c r="C207"/>
  <c r="L207"/>
  <c r="V207"/>
  <c r="Y207" s="1"/>
  <c r="C208"/>
  <c r="V208" s="1"/>
  <c r="Y208" s="1"/>
  <c r="L208"/>
  <c r="C209"/>
  <c r="L209"/>
  <c r="D210"/>
  <c r="E210"/>
  <c r="F210"/>
  <c r="C210" s="1"/>
  <c r="G210"/>
  <c r="G201" s="1"/>
  <c r="H210"/>
  <c r="I210"/>
  <c r="J210"/>
  <c r="K210"/>
  <c r="K201" s="1"/>
  <c r="M210"/>
  <c r="N210"/>
  <c r="O210"/>
  <c r="P210"/>
  <c r="Q210"/>
  <c r="R210"/>
  <c r="S210"/>
  <c r="S201" s="1"/>
  <c r="T210"/>
  <c r="C211"/>
  <c r="L211"/>
  <c r="V211"/>
  <c r="Y211" s="1"/>
  <c r="D212"/>
  <c r="D201" s="1"/>
  <c r="E212"/>
  <c r="F212"/>
  <c r="C212" s="1"/>
  <c r="G212"/>
  <c r="H212"/>
  <c r="H201" s="1"/>
  <c r="I212"/>
  <c r="J212"/>
  <c r="K212"/>
  <c r="M212"/>
  <c r="N212"/>
  <c r="O212"/>
  <c r="P212"/>
  <c r="P201" s="1"/>
  <c r="Q212"/>
  <c r="R212"/>
  <c r="S212"/>
  <c r="T212"/>
  <c r="C213"/>
  <c r="L213"/>
  <c r="V213"/>
  <c r="Y213" s="1"/>
  <c r="C214"/>
  <c r="L214"/>
  <c r="V214"/>
  <c r="Y214" s="1"/>
  <c r="C215"/>
  <c r="V215" s="1"/>
  <c r="Y215" s="1"/>
  <c r="L215"/>
  <c r="C216"/>
  <c r="V216" s="1"/>
  <c r="Y216" s="1"/>
  <c r="L216"/>
  <c r="R217"/>
  <c r="U217"/>
  <c r="W217"/>
  <c r="C218"/>
  <c r="L218"/>
  <c r="D219"/>
  <c r="E219"/>
  <c r="E217" s="1"/>
  <c r="F219"/>
  <c r="C219" s="1"/>
  <c r="G219"/>
  <c r="H219"/>
  <c r="I219"/>
  <c r="I217" s="1"/>
  <c r="J219"/>
  <c r="J217" s="1"/>
  <c r="K219"/>
  <c r="M219"/>
  <c r="N219"/>
  <c r="N217" s="1"/>
  <c r="O219"/>
  <c r="O217" s="1"/>
  <c r="P219"/>
  <c r="Q219"/>
  <c r="R219"/>
  <c r="S219"/>
  <c r="S217" s="1"/>
  <c r="T219"/>
  <c r="C220"/>
  <c r="L220"/>
  <c r="C221"/>
  <c r="D221"/>
  <c r="E221"/>
  <c r="F221"/>
  <c r="G221"/>
  <c r="H221"/>
  <c r="I221"/>
  <c r="J221"/>
  <c r="K221"/>
  <c r="M221"/>
  <c r="N221"/>
  <c r="O221"/>
  <c r="P221"/>
  <c r="Q221"/>
  <c r="R221"/>
  <c r="S221"/>
  <c r="T221"/>
  <c r="C222"/>
  <c r="V222" s="1"/>
  <c r="Y222" s="1"/>
  <c r="L222"/>
  <c r="C223"/>
  <c r="L223"/>
  <c r="C224"/>
  <c r="V224" s="1"/>
  <c r="Y224" s="1"/>
  <c r="L224"/>
  <c r="C225"/>
  <c r="L225"/>
  <c r="C226"/>
  <c r="V226" s="1"/>
  <c r="Y226" s="1"/>
  <c r="L226"/>
  <c r="D227"/>
  <c r="C227" s="1"/>
  <c r="E227"/>
  <c r="F227"/>
  <c r="G227"/>
  <c r="H227"/>
  <c r="I227"/>
  <c r="J227"/>
  <c r="K227"/>
  <c r="M227"/>
  <c r="N227"/>
  <c r="O227"/>
  <c r="P227"/>
  <c r="Q227"/>
  <c r="Q217" s="1"/>
  <c r="R227"/>
  <c r="S227"/>
  <c r="T227"/>
  <c r="C228"/>
  <c r="V228" s="1"/>
  <c r="Y228" s="1"/>
  <c r="L228"/>
  <c r="C229"/>
  <c r="L229"/>
  <c r="C230"/>
  <c r="D230"/>
  <c r="E230"/>
  <c r="F230"/>
  <c r="G230"/>
  <c r="H230"/>
  <c r="I230"/>
  <c r="J230"/>
  <c r="K230"/>
  <c r="M230"/>
  <c r="N230"/>
  <c r="O230"/>
  <c r="P230"/>
  <c r="Q230"/>
  <c r="R230"/>
  <c r="S230"/>
  <c r="T230"/>
  <c r="C231"/>
  <c r="V231" s="1"/>
  <c r="Y231" s="1"/>
  <c r="L231"/>
  <c r="G232"/>
  <c r="O232"/>
  <c r="P232"/>
  <c r="U232"/>
  <c r="W232"/>
  <c r="C233"/>
  <c r="L233"/>
  <c r="V233"/>
  <c r="Y233" s="1"/>
  <c r="D234"/>
  <c r="D232" s="1"/>
  <c r="E234"/>
  <c r="F234"/>
  <c r="G234"/>
  <c r="H234"/>
  <c r="H232" s="1"/>
  <c r="I234"/>
  <c r="J234"/>
  <c r="K234"/>
  <c r="K232" s="1"/>
  <c r="M234"/>
  <c r="N234"/>
  <c r="O234"/>
  <c r="P234"/>
  <c r="Q234"/>
  <c r="R234"/>
  <c r="S234"/>
  <c r="T234"/>
  <c r="T232" s="1"/>
  <c r="C235"/>
  <c r="V235" s="1"/>
  <c r="Y235" s="1"/>
  <c r="L235"/>
  <c r="D236"/>
  <c r="E236"/>
  <c r="F236"/>
  <c r="G236"/>
  <c r="H236"/>
  <c r="I236"/>
  <c r="J236"/>
  <c r="K236"/>
  <c r="M236"/>
  <c r="N236"/>
  <c r="O236"/>
  <c r="P236"/>
  <c r="Q236"/>
  <c r="R236"/>
  <c r="S236"/>
  <c r="S232" s="1"/>
  <c r="T236"/>
  <c r="C237"/>
  <c r="V237" s="1"/>
  <c r="Y237" s="1"/>
  <c r="L237"/>
  <c r="D238"/>
  <c r="C238" s="1"/>
  <c r="E238"/>
  <c r="F238"/>
  <c r="G238"/>
  <c r="H238"/>
  <c r="I238"/>
  <c r="J238"/>
  <c r="K238"/>
  <c r="M238"/>
  <c r="N238"/>
  <c r="O238"/>
  <c r="P238"/>
  <c r="Q238"/>
  <c r="R238"/>
  <c r="S238"/>
  <c r="T238"/>
  <c r="C239"/>
  <c r="V239" s="1"/>
  <c r="Y239" s="1"/>
  <c r="L239"/>
  <c r="D240"/>
  <c r="C240" s="1"/>
  <c r="E240"/>
  <c r="F240"/>
  <c r="G240"/>
  <c r="H240"/>
  <c r="I240"/>
  <c r="J240"/>
  <c r="K240"/>
  <c r="M240"/>
  <c r="N240"/>
  <c r="O240"/>
  <c r="P240"/>
  <c r="Q240"/>
  <c r="R240"/>
  <c r="S240"/>
  <c r="T240"/>
  <c r="C241"/>
  <c r="V241" s="1"/>
  <c r="Y241" s="1"/>
  <c r="L241"/>
  <c r="D242"/>
  <c r="C242" s="1"/>
  <c r="E242"/>
  <c r="F242"/>
  <c r="G242"/>
  <c r="H242"/>
  <c r="I242"/>
  <c r="J242"/>
  <c r="K242"/>
  <c r="M242"/>
  <c r="N242"/>
  <c r="O242"/>
  <c r="P242"/>
  <c r="Q242"/>
  <c r="R242"/>
  <c r="S242"/>
  <c r="T242"/>
  <c r="C243"/>
  <c r="V243" s="1"/>
  <c r="Y243" s="1"/>
  <c r="L243"/>
  <c r="C244"/>
  <c r="L244"/>
  <c r="V244"/>
  <c r="Y244" s="1"/>
  <c r="C245"/>
  <c r="L245"/>
  <c r="V245"/>
  <c r="Y245" s="1"/>
  <c r="C246"/>
  <c r="D246"/>
  <c r="E246"/>
  <c r="F246"/>
  <c r="G246"/>
  <c r="H246"/>
  <c r="I246"/>
  <c r="J246"/>
  <c r="K246"/>
  <c r="M246"/>
  <c r="N246"/>
  <c r="O246"/>
  <c r="P246"/>
  <c r="Q246"/>
  <c r="R246"/>
  <c r="S246"/>
  <c r="T246"/>
  <c r="C247"/>
  <c r="L247"/>
  <c r="V247"/>
  <c r="Y247" s="1"/>
  <c r="C248"/>
  <c r="D248"/>
  <c r="E248"/>
  <c r="F248"/>
  <c r="G248"/>
  <c r="H248"/>
  <c r="I248"/>
  <c r="J248"/>
  <c r="K248"/>
  <c r="M248"/>
  <c r="N248"/>
  <c r="O248"/>
  <c r="P248"/>
  <c r="Q248"/>
  <c r="R248"/>
  <c r="S248"/>
  <c r="T248"/>
  <c r="C249"/>
  <c r="L249"/>
  <c r="V249"/>
  <c r="Y249" s="1"/>
  <c r="M250"/>
  <c r="U250"/>
  <c r="W250"/>
  <c r="C251"/>
  <c r="L251"/>
  <c r="C252"/>
  <c r="V252" s="1"/>
  <c r="Y252" s="1"/>
  <c r="L252"/>
  <c r="D253"/>
  <c r="D250" s="1"/>
  <c r="E253"/>
  <c r="E250" s="1"/>
  <c r="F253"/>
  <c r="F250" s="1"/>
  <c r="G253"/>
  <c r="H253"/>
  <c r="H250" s="1"/>
  <c r="I253"/>
  <c r="I250" s="1"/>
  <c r="J253"/>
  <c r="K253"/>
  <c r="M253"/>
  <c r="N253"/>
  <c r="N250" s="1"/>
  <c r="O253"/>
  <c r="P253"/>
  <c r="Q253"/>
  <c r="Q250" s="1"/>
  <c r="R253"/>
  <c r="R250" s="1"/>
  <c r="S253"/>
  <c r="T253"/>
  <c r="C254"/>
  <c r="L254"/>
  <c r="D255"/>
  <c r="E255"/>
  <c r="F255"/>
  <c r="C255" s="1"/>
  <c r="G255"/>
  <c r="H255"/>
  <c r="I255"/>
  <c r="J255"/>
  <c r="J250" s="1"/>
  <c r="K255"/>
  <c r="M255"/>
  <c r="N255"/>
  <c r="O255"/>
  <c r="P255"/>
  <c r="Q255"/>
  <c r="R255"/>
  <c r="S255"/>
  <c r="T255"/>
  <c r="C256"/>
  <c r="L256"/>
  <c r="C257"/>
  <c r="D257"/>
  <c r="E257"/>
  <c r="F257"/>
  <c r="G257"/>
  <c r="H257"/>
  <c r="I257"/>
  <c r="J257"/>
  <c r="K257"/>
  <c r="M257"/>
  <c r="N257"/>
  <c r="O257"/>
  <c r="P257"/>
  <c r="Q257"/>
  <c r="R257"/>
  <c r="S257"/>
  <c r="T257"/>
  <c r="C258"/>
  <c r="V258" s="1"/>
  <c r="Y258" s="1"/>
  <c r="L258"/>
  <c r="C259"/>
  <c r="L259"/>
  <c r="C260"/>
  <c r="V260" s="1"/>
  <c r="Y260" s="1"/>
  <c r="L260"/>
  <c r="C261"/>
  <c r="L261"/>
  <c r="D262"/>
  <c r="E262"/>
  <c r="F262"/>
  <c r="C262" s="1"/>
  <c r="G262"/>
  <c r="H262"/>
  <c r="I262"/>
  <c r="J262"/>
  <c r="K262"/>
  <c r="M262"/>
  <c r="N262"/>
  <c r="O262"/>
  <c r="P262"/>
  <c r="Q262"/>
  <c r="R262"/>
  <c r="S262"/>
  <c r="T262"/>
  <c r="C263"/>
  <c r="L263"/>
  <c r="D264"/>
  <c r="U264"/>
  <c r="W264"/>
  <c r="C265"/>
  <c r="L265"/>
  <c r="V265"/>
  <c r="Y265" s="1"/>
  <c r="D266"/>
  <c r="E266"/>
  <c r="F266"/>
  <c r="F264" s="1"/>
  <c r="G266"/>
  <c r="G264" s="1"/>
  <c r="H266"/>
  <c r="H264" s="1"/>
  <c r="I266"/>
  <c r="J266"/>
  <c r="J264" s="1"/>
  <c r="K266"/>
  <c r="M266"/>
  <c r="N266"/>
  <c r="N264" s="1"/>
  <c r="O266"/>
  <c r="O264" s="1"/>
  <c r="P266"/>
  <c r="P264" s="1"/>
  <c r="Q266"/>
  <c r="R266"/>
  <c r="R264" s="1"/>
  <c r="S266"/>
  <c r="S264" s="1"/>
  <c r="T266"/>
  <c r="C267"/>
  <c r="L267"/>
  <c r="V267"/>
  <c r="Y267" s="1"/>
  <c r="C268"/>
  <c r="L268"/>
  <c r="V268"/>
  <c r="Y268" s="1"/>
  <c r="C269"/>
  <c r="D269"/>
  <c r="E269"/>
  <c r="F269"/>
  <c r="G269"/>
  <c r="H269"/>
  <c r="I269"/>
  <c r="J269"/>
  <c r="K269"/>
  <c r="K264" s="1"/>
  <c r="M269"/>
  <c r="N269"/>
  <c r="O269"/>
  <c r="P269"/>
  <c r="Q269"/>
  <c r="R269"/>
  <c r="S269"/>
  <c r="T269"/>
  <c r="T264" s="1"/>
  <c r="C270"/>
  <c r="L270"/>
  <c r="V270"/>
  <c r="Y270" s="1"/>
  <c r="C271"/>
  <c r="D271"/>
  <c r="E271"/>
  <c r="F271"/>
  <c r="G271"/>
  <c r="H271"/>
  <c r="I271"/>
  <c r="J271"/>
  <c r="K271"/>
  <c r="M271"/>
  <c r="N271"/>
  <c r="O271"/>
  <c r="P271"/>
  <c r="Q271"/>
  <c r="R271"/>
  <c r="S271"/>
  <c r="T271"/>
  <c r="C272"/>
  <c r="L272"/>
  <c r="V272"/>
  <c r="Y272" s="1"/>
  <c r="J273"/>
  <c r="M273"/>
  <c r="U273"/>
  <c r="W273"/>
  <c r="C274"/>
  <c r="L274"/>
  <c r="C275"/>
  <c r="V275" s="1"/>
  <c r="Y275" s="1"/>
  <c r="L275"/>
  <c r="D276"/>
  <c r="D273" s="1"/>
  <c r="E276"/>
  <c r="E273" s="1"/>
  <c r="F276"/>
  <c r="F273" s="1"/>
  <c r="G276"/>
  <c r="G273" s="1"/>
  <c r="H276"/>
  <c r="H273" s="1"/>
  <c r="I276"/>
  <c r="I273" s="1"/>
  <c r="J276"/>
  <c r="K276"/>
  <c r="K273" s="1"/>
  <c r="M276"/>
  <c r="N276"/>
  <c r="N273" s="1"/>
  <c r="O276"/>
  <c r="O273" s="1"/>
  <c r="P276"/>
  <c r="P273" s="1"/>
  <c r="Q276"/>
  <c r="Q273" s="1"/>
  <c r="R276"/>
  <c r="R273" s="1"/>
  <c r="S276"/>
  <c r="S273" s="1"/>
  <c r="T276"/>
  <c r="T273" s="1"/>
  <c r="C277"/>
  <c r="L277"/>
  <c r="C278"/>
  <c r="V278" s="1"/>
  <c r="Y278" s="1"/>
  <c r="L278"/>
  <c r="C279"/>
  <c r="L279"/>
  <c r="D280"/>
  <c r="E280"/>
  <c r="F280"/>
  <c r="C280" s="1"/>
  <c r="G280"/>
  <c r="H280"/>
  <c r="I280"/>
  <c r="J280"/>
  <c r="K280"/>
  <c r="M280"/>
  <c r="N280"/>
  <c r="O280"/>
  <c r="P280"/>
  <c r="Q280"/>
  <c r="R280"/>
  <c r="S280"/>
  <c r="T280"/>
  <c r="C281"/>
  <c r="L281"/>
  <c r="C282"/>
  <c r="V282" s="1"/>
  <c r="Y282" s="1"/>
  <c r="L282"/>
  <c r="C283"/>
  <c r="L283"/>
  <c r="C284"/>
  <c r="V284" s="1"/>
  <c r="Y284" s="1"/>
  <c r="L284"/>
  <c r="C285"/>
  <c r="L285"/>
  <c r="D286"/>
  <c r="P286"/>
  <c r="T286"/>
  <c r="U286"/>
  <c r="W286"/>
  <c r="C287"/>
  <c r="L287"/>
  <c r="C288"/>
  <c r="V288" s="1"/>
  <c r="Y288" s="1"/>
  <c r="L288"/>
  <c r="D289"/>
  <c r="E289"/>
  <c r="F289"/>
  <c r="G289"/>
  <c r="H289"/>
  <c r="H286" s="1"/>
  <c r="I289"/>
  <c r="J289"/>
  <c r="K289"/>
  <c r="K286" s="1"/>
  <c r="M289"/>
  <c r="M286" s="1"/>
  <c r="N289"/>
  <c r="O289"/>
  <c r="P289"/>
  <c r="Q289"/>
  <c r="Q286" s="1"/>
  <c r="R289"/>
  <c r="S289"/>
  <c r="T289"/>
  <c r="C290"/>
  <c r="V290" s="1"/>
  <c r="Y290" s="1"/>
  <c r="L290"/>
  <c r="C291"/>
  <c r="L291"/>
  <c r="V291"/>
  <c r="Y291" s="1"/>
  <c r="D292"/>
  <c r="E292"/>
  <c r="F292"/>
  <c r="C292" s="1"/>
  <c r="G292"/>
  <c r="H292"/>
  <c r="I292"/>
  <c r="J292"/>
  <c r="K292"/>
  <c r="M292"/>
  <c r="N292"/>
  <c r="O292"/>
  <c r="P292"/>
  <c r="Q292"/>
  <c r="R292"/>
  <c r="S292"/>
  <c r="T292"/>
  <c r="C293"/>
  <c r="L293"/>
  <c r="V293"/>
  <c r="Y293" s="1"/>
  <c r="C294"/>
  <c r="L294"/>
  <c r="V294"/>
  <c r="Y294" s="1"/>
  <c r="D295"/>
  <c r="E295"/>
  <c r="F295"/>
  <c r="G295"/>
  <c r="H295"/>
  <c r="I295"/>
  <c r="J295"/>
  <c r="K295"/>
  <c r="M295"/>
  <c r="N295"/>
  <c r="O295"/>
  <c r="P295"/>
  <c r="Q295"/>
  <c r="R295"/>
  <c r="S295"/>
  <c r="T295"/>
  <c r="C296"/>
  <c r="L296"/>
  <c r="E6" i="11"/>
  <c r="F6"/>
  <c r="G6"/>
  <c r="H6"/>
  <c r="J6"/>
  <c r="K6"/>
  <c r="L6"/>
  <c r="M6"/>
  <c r="P6"/>
  <c r="Q6"/>
  <c r="V6"/>
  <c r="D7"/>
  <c r="I7"/>
  <c r="R7"/>
  <c r="S7"/>
  <c r="C8"/>
  <c r="R8"/>
  <c r="S8"/>
  <c r="T6" i="5"/>
  <c r="O7"/>
  <c r="P7"/>
  <c r="D8"/>
  <c r="E8"/>
  <c r="E7" s="1"/>
  <c r="F8"/>
  <c r="G8"/>
  <c r="I8"/>
  <c r="J8"/>
  <c r="K8"/>
  <c r="L8"/>
  <c r="W8"/>
  <c r="C9"/>
  <c r="H9"/>
  <c r="Q9"/>
  <c r="S9"/>
  <c r="W9"/>
  <c r="X9"/>
  <c r="C10"/>
  <c r="H10"/>
  <c r="Q10"/>
  <c r="S10" s="1"/>
  <c r="X10"/>
  <c r="W10" s="1"/>
  <c r="C11"/>
  <c r="H11"/>
  <c r="Q11"/>
  <c r="S11" s="1"/>
  <c r="X11"/>
  <c r="W11" s="1"/>
  <c r="C12"/>
  <c r="H12"/>
  <c r="Q12"/>
  <c r="S12" s="1"/>
  <c r="X12"/>
  <c r="W12" s="1"/>
  <c r="F13"/>
  <c r="K13"/>
  <c r="M13"/>
  <c r="N13"/>
  <c r="W13"/>
  <c r="C14"/>
  <c r="H14"/>
  <c r="Q14"/>
  <c r="S14"/>
  <c r="U14" s="1"/>
  <c r="X14"/>
  <c r="W14" s="1"/>
  <c r="C15"/>
  <c r="H15"/>
  <c r="Q15"/>
  <c r="S15" s="1"/>
  <c r="U15" s="1"/>
  <c r="X15"/>
  <c r="W15" s="1"/>
  <c r="C16"/>
  <c r="H16"/>
  <c r="Q16"/>
  <c r="S16"/>
  <c r="U16" s="1"/>
  <c r="X16"/>
  <c r="W16" s="1"/>
  <c r="C17"/>
  <c r="Q17"/>
  <c r="S17" s="1"/>
  <c r="X17"/>
  <c r="W17" s="1"/>
  <c r="C18"/>
  <c r="Q18"/>
  <c r="S18" s="1"/>
  <c r="U18"/>
  <c r="V18"/>
  <c r="X18"/>
  <c r="W18" s="1"/>
  <c r="Q19"/>
  <c r="S19"/>
  <c r="U19" s="1"/>
  <c r="W19"/>
  <c r="F20"/>
  <c r="K20"/>
  <c r="H20" s="1"/>
  <c r="W20"/>
  <c r="C21"/>
  <c r="H21"/>
  <c r="Q21"/>
  <c r="S21" s="1"/>
  <c r="X21"/>
  <c r="W21" s="1"/>
  <c r="C22"/>
  <c r="H22"/>
  <c r="Q22"/>
  <c r="S22"/>
  <c r="U22" s="1"/>
  <c r="X22"/>
  <c r="W22" s="1"/>
  <c r="C23"/>
  <c r="H23"/>
  <c r="Q23"/>
  <c r="S23" s="1"/>
  <c r="U23" s="1"/>
  <c r="X23"/>
  <c r="W23" s="1"/>
  <c r="C24"/>
  <c r="F24"/>
  <c r="K24"/>
  <c r="H24" s="1"/>
  <c r="M24"/>
  <c r="N24"/>
  <c r="W24"/>
  <c r="C25"/>
  <c r="H25"/>
  <c r="Q25"/>
  <c r="S25" s="1"/>
  <c r="X25"/>
  <c r="W25" s="1"/>
  <c r="C26"/>
  <c r="Q26"/>
  <c r="S26" s="1"/>
  <c r="U26" s="1"/>
  <c r="X26"/>
  <c r="W26" s="1"/>
  <c r="C27"/>
  <c r="Q27"/>
  <c r="S27"/>
  <c r="X27"/>
  <c r="W27" s="1"/>
  <c r="C28"/>
  <c r="Q28"/>
  <c r="S28"/>
  <c r="U28"/>
  <c r="X28"/>
  <c r="W28" s="1"/>
  <c r="F29"/>
  <c r="Q29" s="1"/>
  <c r="S29" s="1"/>
  <c r="K29"/>
  <c r="H29" s="1"/>
  <c r="W29"/>
  <c r="C30"/>
  <c r="H30"/>
  <c r="Q30"/>
  <c r="S30"/>
  <c r="X30"/>
  <c r="W30" s="1"/>
  <c r="F31"/>
  <c r="C31" s="1"/>
  <c r="G31"/>
  <c r="K31"/>
  <c r="H31" s="1"/>
  <c r="M31"/>
  <c r="W31"/>
  <c r="C32"/>
  <c r="H32"/>
  <c r="Q32"/>
  <c r="S32"/>
  <c r="U32"/>
  <c r="X32"/>
  <c r="W32" s="1"/>
  <c r="C33"/>
  <c r="H33"/>
  <c r="Q33"/>
  <c r="S33" s="1"/>
  <c r="X33"/>
  <c r="W33" s="1"/>
  <c r="C34"/>
  <c r="H34"/>
  <c r="Q34"/>
  <c r="S34"/>
  <c r="U34"/>
  <c r="X34"/>
  <c r="W34" s="1"/>
  <c r="C35"/>
  <c r="H35"/>
  <c r="Q35"/>
  <c r="S35" s="1"/>
  <c r="X35"/>
  <c r="W35" s="1"/>
  <c r="C36"/>
  <c r="H36"/>
  <c r="Q36"/>
  <c r="S36"/>
  <c r="U36"/>
  <c r="X36"/>
  <c r="W36" s="1"/>
  <c r="C37"/>
  <c r="H37"/>
  <c r="Q37"/>
  <c r="S37" s="1"/>
  <c r="U37" s="1"/>
  <c r="X37"/>
  <c r="W37" s="1"/>
  <c r="C38"/>
  <c r="H38"/>
  <c r="Q38"/>
  <c r="S38" s="1"/>
  <c r="U38" s="1"/>
  <c r="X38"/>
  <c r="W38" s="1"/>
  <c r="Q39"/>
  <c r="S39" s="1"/>
  <c r="W39"/>
  <c r="F40"/>
  <c r="C40" s="1"/>
  <c r="K40"/>
  <c r="H40" s="1"/>
  <c r="W40"/>
  <c r="C41"/>
  <c r="H41"/>
  <c r="Q41"/>
  <c r="S41" s="1"/>
  <c r="W41"/>
  <c r="X41"/>
  <c r="F42"/>
  <c r="C42" s="1"/>
  <c r="H42"/>
  <c r="J42"/>
  <c r="J7" s="1"/>
  <c r="K42"/>
  <c r="Q42"/>
  <c r="S42" s="1"/>
  <c r="W42"/>
  <c r="C43"/>
  <c r="H43"/>
  <c r="Q43"/>
  <c r="S43"/>
  <c r="U43" s="1"/>
  <c r="X43"/>
  <c r="W43" s="1"/>
  <c r="C44"/>
  <c r="H44"/>
  <c r="Q44"/>
  <c r="S44" s="1"/>
  <c r="U44" s="1"/>
  <c r="W44"/>
  <c r="C45"/>
  <c r="H45"/>
  <c r="Q45"/>
  <c r="S45" s="1"/>
  <c r="U45" s="1"/>
  <c r="V45" s="1"/>
  <c r="X45"/>
  <c r="W45" s="1"/>
  <c r="C46"/>
  <c r="F46"/>
  <c r="K46"/>
  <c r="H46" s="1"/>
  <c r="Q46"/>
  <c r="S46" s="1"/>
  <c r="W46"/>
  <c r="C47"/>
  <c r="H47"/>
  <c r="Q47"/>
  <c r="S47" s="1"/>
  <c r="U47" s="1"/>
  <c r="X47"/>
  <c r="W47" s="1"/>
  <c r="F48"/>
  <c r="C48" s="1"/>
  <c r="G48"/>
  <c r="I48"/>
  <c r="H48" s="1"/>
  <c r="K48"/>
  <c r="L48"/>
  <c r="W48"/>
  <c r="C49"/>
  <c r="H49"/>
  <c r="Q49"/>
  <c r="S49"/>
  <c r="U49" s="1"/>
  <c r="X49"/>
  <c r="W49" s="1"/>
  <c r="C50"/>
  <c r="F50"/>
  <c r="K50"/>
  <c r="L50"/>
  <c r="W50"/>
  <c r="C51"/>
  <c r="Q51"/>
  <c r="S51" s="1"/>
  <c r="W51"/>
  <c r="X51"/>
  <c r="M52"/>
  <c r="Q52"/>
  <c r="S52"/>
  <c r="U52" s="1"/>
  <c r="W52"/>
  <c r="Q53"/>
  <c r="S53" s="1"/>
  <c r="X53"/>
  <c r="W53" s="1"/>
  <c r="Q54"/>
  <c r="S54" s="1"/>
  <c r="U54" s="1"/>
  <c r="V54" s="1"/>
  <c r="X54"/>
  <c r="W54" s="1"/>
  <c r="G55"/>
  <c r="I55"/>
  <c r="L55"/>
  <c r="O55"/>
  <c r="P55"/>
  <c r="C56"/>
  <c r="H56"/>
  <c r="Q56"/>
  <c r="S56" s="1"/>
  <c r="U56" s="1"/>
  <c r="V56" s="1"/>
  <c r="X56"/>
  <c r="W56" s="1"/>
  <c r="C57"/>
  <c r="H57"/>
  <c r="Q57"/>
  <c r="S57"/>
  <c r="U57"/>
  <c r="V57" s="1"/>
  <c r="W57"/>
  <c r="E58"/>
  <c r="F58"/>
  <c r="F55" s="1"/>
  <c r="J58"/>
  <c r="J55" s="1"/>
  <c r="K58"/>
  <c r="K55" s="1"/>
  <c r="W58"/>
  <c r="C59"/>
  <c r="H59"/>
  <c r="Q59"/>
  <c r="S59" s="1"/>
  <c r="X59"/>
  <c r="W59" s="1"/>
  <c r="C60"/>
  <c r="H60"/>
  <c r="Q60"/>
  <c r="S60" s="1"/>
  <c r="W60"/>
  <c r="N61"/>
  <c r="O61"/>
  <c r="P61"/>
  <c r="D62"/>
  <c r="D61" s="1"/>
  <c r="E62"/>
  <c r="E61" s="1"/>
  <c r="F62"/>
  <c r="F61" s="1"/>
  <c r="G62"/>
  <c r="G61" s="1"/>
  <c r="I62"/>
  <c r="I61" s="1"/>
  <c r="J62"/>
  <c r="J61" s="1"/>
  <c r="W62"/>
  <c r="C63"/>
  <c r="H63"/>
  <c r="Q63"/>
  <c r="S63" s="1"/>
  <c r="W63"/>
  <c r="X63"/>
  <c r="C64"/>
  <c r="H64"/>
  <c r="Q64"/>
  <c r="S64" s="1"/>
  <c r="W64"/>
  <c r="X64"/>
  <c r="C65"/>
  <c r="H65"/>
  <c r="Q65"/>
  <c r="S65" s="1"/>
  <c r="W65"/>
  <c r="C66"/>
  <c r="H66"/>
  <c r="Q66"/>
  <c r="S66" s="1"/>
  <c r="X66"/>
  <c r="W66" s="1"/>
  <c r="F67"/>
  <c r="C67" s="1"/>
  <c r="H67"/>
  <c r="M67"/>
  <c r="W67"/>
  <c r="C68"/>
  <c r="H68"/>
  <c r="Q68"/>
  <c r="S68" s="1"/>
  <c r="X68"/>
  <c r="W68" s="1"/>
  <c r="C69"/>
  <c r="H69"/>
  <c r="Q69"/>
  <c r="S69" s="1"/>
  <c r="W69"/>
  <c r="X69"/>
  <c r="C70"/>
  <c r="H70"/>
  <c r="Q70"/>
  <c r="S70" s="1"/>
  <c r="W70"/>
  <c r="X70"/>
  <c r="C71"/>
  <c r="H71"/>
  <c r="Q71"/>
  <c r="S71" s="1"/>
  <c r="X71"/>
  <c r="W71" s="1"/>
  <c r="Q72"/>
  <c r="S72" s="1"/>
  <c r="U72" s="1"/>
  <c r="W72"/>
  <c r="C73"/>
  <c r="H73"/>
  <c r="M73"/>
  <c r="Q73" s="1"/>
  <c r="S73" s="1"/>
  <c r="U73" s="1"/>
  <c r="W73"/>
  <c r="C74"/>
  <c r="H74"/>
  <c r="Q74"/>
  <c r="S74"/>
  <c r="U74" s="1"/>
  <c r="V74" s="1"/>
  <c r="X74"/>
  <c r="W74" s="1"/>
  <c r="C75"/>
  <c r="H75"/>
  <c r="Q75"/>
  <c r="S75" s="1"/>
  <c r="U75" s="1"/>
  <c r="V75" s="1"/>
  <c r="X75"/>
  <c r="W75" s="1"/>
  <c r="C76"/>
  <c r="H76"/>
  <c r="Q76"/>
  <c r="S76"/>
  <c r="U76" s="1"/>
  <c r="V76" s="1"/>
  <c r="X76"/>
  <c r="W76" s="1"/>
  <c r="H77"/>
  <c r="Q77"/>
  <c r="S77" s="1"/>
  <c r="W77"/>
  <c r="F78"/>
  <c r="C78" s="1"/>
  <c r="H78"/>
  <c r="Q78"/>
  <c r="S78" s="1"/>
  <c r="W78"/>
  <c r="C79"/>
  <c r="H79"/>
  <c r="Q79"/>
  <c r="S79" s="1"/>
  <c r="X79"/>
  <c r="W79" s="1"/>
  <c r="C80"/>
  <c r="H80"/>
  <c r="Q80"/>
  <c r="S80" s="1"/>
  <c r="W80"/>
  <c r="C81"/>
  <c r="H81"/>
  <c r="Q81"/>
  <c r="S81" s="1"/>
  <c r="U81" s="1"/>
  <c r="W81"/>
  <c r="C82"/>
  <c r="H82"/>
  <c r="Q82"/>
  <c r="S82"/>
  <c r="U82"/>
  <c r="V82" s="1"/>
  <c r="W82"/>
  <c r="D83"/>
  <c r="E83"/>
  <c r="G83"/>
  <c r="J83"/>
  <c r="O83"/>
  <c r="P83"/>
  <c r="C84"/>
  <c r="H84"/>
  <c r="Q84"/>
  <c r="X84"/>
  <c r="W84" s="1"/>
  <c r="F85"/>
  <c r="C85" s="1"/>
  <c r="H85"/>
  <c r="W85"/>
  <c r="C86"/>
  <c r="H86"/>
  <c r="Q86"/>
  <c r="S86" s="1"/>
  <c r="X86"/>
  <c r="W86" s="1"/>
  <c r="F87"/>
  <c r="C87" s="1"/>
  <c r="K87"/>
  <c r="H87" s="1"/>
  <c r="W87"/>
  <c r="C88"/>
  <c r="H88"/>
  <c r="Q88"/>
  <c r="S88"/>
  <c r="X88"/>
  <c r="W88" s="1"/>
  <c r="C89"/>
  <c r="H89"/>
  <c r="Q89"/>
  <c r="S89"/>
  <c r="U89"/>
  <c r="W89"/>
  <c r="Q90"/>
  <c r="S90"/>
  <c r="W90"/>
  <c r="F91"/>
  <c r="C91" s="1"/>
  <c r="K91"/>
  <c r="H91" s="1"/>
  <c r="M91"/>
  <c r="M83" s="1"/>
  <c r="W91"/>
  <c r="C92"/>
  <c r="H92"/>
  <c r="Q92"/>
  <c r="S92"/>
  <c r="X92"/>
  <c r="W92" s="1"/>
  <c r="C93"/>
  <c r="H93"/>
  <c r="Q93"/>
  <c r="S93"/>
  <c r="X93"/>
  <c r="W93" s="1"/>
  <c r="C94"/>
  <c r="H94"/>
  <c r="Q94"/>
  <c r="S94" s="1"/>
  <c r="X94"/>
  <c r="W94" s="1"/>
  <c r="C95"/>
  <c r="H95"/>
  <c r="Q95"/>
  <c r="S95" s="1"/>
  <c r="X95"/>
  <c r="W95" s="1"/>
  <c r="C96"/>
  <c r="H96"/>
  <c r="Q96"/>
  <c r="S96"/>
  <c r="X96"/>
  <c r="W96" s="1"/>
  <c r="C97"/>
  <c r="H97"/>
  <c r="Q97"/>
  <c r="S97"/>
  <c r="X97"/>
  <c r="W97" s="1"/>
  <c r="C98"/>
  <c r="H98"/>
  <c r="Q98"/>
  <c r="S98" s="1"/>
  <c r="X98"/>
  <c r="W98" s="1"/>
  <c r="C99"/>
  <c r="H99"/>
  <c r="Q99"/>
  <c r="S99"/>
  <c r="X99"/>
  <c r="W99" s="1"/>
  <c r="C100"/>
  <c r="H100"/>
  <c r="Q100"/>
  <c r="S100"/>
  <c r="X100"/>
  <c r="W100" s="1"/>
  <c r="C101"/>
  <c r="H101"/>
  <c r="Q101"/>
  <c r="S101"/>
  <c r="X101"/>
  <c r="W101" s="1"/>
  <c r="C102"/>
  <c r="H102"/>
  <c r="Q102"/>
  <c r="S102" s="1"/>
  <c r="X102"/>
  <c r="W102" s="1"/>
  <c r="E103"/>
  <c r="F103"/>
  <c r="Q103" s="1"/>
  <c r="S103" s="1"/>
  <c r="J103"/>
  <c r="H103" s="1"/>
  <c r="K103"/>
  <c r="W103"/>
  <c r="C104"/>
  <c r="H104"/>
  <c r="Q104"/>
  <c r="S104"/>
  <c r="X104"/>
  <c r="W104" s="1"/>
  <c r="G105"/>
  <c r="J105"/>
  <c r="O105"/>
  <c r="P105"/>
  <c r="C106"/>
  <c r="H106"/>
  <c r="Q106"/>
  <c r="S106" s="1"/>
  <c r="U106"/>
  <c r="X106"/>
  <c r="W106" s="1"/>
  <c r="C107"/>
  <c r="H107"/>
  <c r="M107"/>
  <c r="M105" s="1"/>
  <c r="Q107"/>
  <c r="S107" s="1"/>
  <c r="U107" s="1"/>
  <c r="W107"/>
  <c r="C108"/>
  <c r="H108"/>
  <c r="Q108"/>
  <c r="S108"/>
  <c r="U108"/>
  <c r="X108"/>
  <c r="W108" s="1"/>
  <c r="F109"/>
  <c r="K109"/>
  <c r="K105" s="1"/>
  <c r="W109"/>
  <c r="C110"/>
  <c r="H110"/>
  <c r="Q110"/>
  <c r="S110" s="1"/>
  <c r="U110"/>
  <c r="X110"/>
  <c r="W110" s="1"/>
  <c r="E111"/>
  <c r="E105" s="1"/>
  <c r="F111"/>
  <c r="H111"/>
  <c r="W111"/>
  <c r="C112"/>
  <c r="H112"/>
  <c r="Q112"/>
  <c r="S112"/>
  <c r="X112"/>
  <c r="W112" s="1"/>
  <c r="F113"/>
  <c r="C113" s="1"/>
  <c r="K113"/>
  <c r="H113" s="1"/>
  <c r="W113"/>
  <c r="C114"/>
  <c r="H114"/>
  <c r="Q114"/>
  <c r="S114" s="1"/>
  <c r="X114"/>
  <c r="W114" s="1"/>
  <c r="C115"/>
  <c r="H115"/>
  <c r="Q115"/>
  <c r="S115" s="1"/>
  <c r="W115"/>
  <c r="C116"/>
  <c r="H116"/>
  <c r="Q116"/>
  <c r="S116"/>
  <c r="W116"/>
  <c r="F117"/>
  <c r="C117" s="1"/>
  <c r="H117"/>
  <c r="W117"/>
  <c r="C118"/>
  <c r="H118"/>
  <c r="Q118"/>
  <c r="S118"/>
  <c r="U118"/>
  <c r="X118"/>
  <c r="W118" s="1"/>
  <c r="D119"/>
  <c r="E119"/>
  <c r="F119"/>
  <c r="G119"/>
  <c r="J119"/>
  <c r="K119"/>
  <c r="L119"/>
  <c r="W119"/>
  <c r="C120"/>
  <c r="H120"/>
  <c r="Q120"/>
  <c r="S120" s="1"/>
  <c r="W120"/>
  <c r="X120"/>
  <c r="F121"/>
  <c r="C121" s="1"/>
  <c r="Q121"/>
  <c r="S121" s="1"/>
  <c r="W121"/>
  <c r="C122"/>
  <c r="H122"/>
  <c r="Q122"/>
  <c r="S122" s="1"/>
  <c r="X122"/>
  <c r="W122" s="1"/>
  <c r="F123"/>
  <c r="Q123" s="1"/>
  <c r="S123" s="1"/>
  <c r="H123"/>
  <c r="W123"/>
  <c r="C124"/>
  <c r="H124"/>
  <c r="Q124"/>
  <c r="S124"/>
  <c r="X124"/>
  <c r="W124" s="1"/>
  <c r="E125"/>
  <c r="G125"/>
  <c r="J125"/>
  <c r="O125"/>
  <c r="P125"/>
  <c r="C126"/>
  <c r="H126"/>
  <c r="Q126"/>
  <c r="X126"/>
  <c r="W126" s="1"/>
  <c r="C127"/>
  <c r="H127"/>
  <c r="Q127"/>
  <c r="S127" s="1"/>
  <c r="W127"/>
  <c r="F128"/>
  <c r="C128" s="1"/>
  <c r="H128"/>
  <c r="W128"/>
  <c r="C129"/>
  <c r="H129"/>
  <c r="Q129"/>
  <c r="S129" s="1"/>
  <c r="W129"/>
  <c r="X129"/>
  <c r="F130"/>
  <c r="C130" s="1"/>
  <c r="K130"/>
  <c r="H130" s="1"/>
  <c r="W130"/>
  <c r="C131"/>
  <c r="H131"/>
  <c r="Q131"/>
  <c r="S131" s="1"/>
  <c r="W131"/>
  <c r="X131"/>
  <c r="F132"/>
  <c r="Q132" s="1"/>
  <c r="S132" s="1"/>
  <c r="H132"/>
  <c r="W132"/>
  <c r="C133"/>
  <c r="H133"/>
  <c r="Q133"/>
  <c r="S133" s="1"/>
  <c r="X133"/>
  <c r="W133" s="1"/>
  <c r="E134"/>
  <c r="C134" s="1"/>
  <c r="F134"/>
  <c r="G134"/>
  <c r="H134"/>
  <c r="Q134"/>
  <c r="S134" s="1"/>
  <c r="W134"/>
  <c r="C135"/>
  <c r="H135"/>
  <c r="Q135"/>
  <c r="S135" s="1"/>
  <c r="X135"/>
  <c r="W135" s="1"/>
  <c r="F136"/>
  <c r="C136" s="1"/>
  <c r="H136"/>
  <c r="W136"/>
  <c r="C137"/>
  <c r="H137"/>
  <c r="Q137"/>
  <c r="S137"/>
  <c r="X137"/>
  <c r="W137" s="1"/>
  <c r="D138"/>
  <c r="E138"/>
  <c r="I138"/>
  <c r="J138"/>
  <c r="O138"/>
  <c r="P138"/>
  <c r="C139"/>
  <c r="H139"/>
  <c r="Q139"/>
  <c r="S139"/>
  <c r="U139"/>
  <c r="V139" s="1"/>
  <c r="X139"/>
  <c r="W139" s="1"/>
  <c r="C140"/>
  <c r="H140"/>
  <c r="Q140"/>
  <c r="S140" s="1"/>
  <c r="U140" s="1"/>
  <c r="V140" s="1"/>
  <c r="W140"/>
  <c r="C141"/>
  <c r="F141"/>
  <c r="Q141" s="1"/>
  <c r="H141"/>
  <c r="W141"/>
  <c r="C142"/>
  <c r="H142"/>
  <c r="Q142"/>
  <c r="S142" s="1"/>
  <c r="X142"/>
  <c r="W142" s="1"/>
  <c r="C143"/>
  <c r="H143"/>
  <c r="Q143"/>
  <c r="S143" s="1"/>
  <c r="W143"/>
  <c r="C144"/>
  <c r="H144"/>
  <c r="Q144"/>
  <c r="S144"/>
  <c r="W144"/>
  <c r="D145"/>
  <c r="E145"/>
  <c r="F145"/>
  <c r="K145"/>
  <c r="H145" s="1"/>
  <c r="W145"/>
  <c r="C146"/>
  <c r="H146"/>
  <c r="Q146"/>
  <c r="S146"/>
  <c r="U146" s="1"/>
  <c r="V146" s="1"/>
  <c r="X146"/>
  <c r="W146" s="1"/>
  <c r="F147"/>
  <c r="Q147" s="1"/>
  <c r="S147" s="1"/>
  <c r="H147"/>
  <c r="W147"/>
  <c r="C148"/>
  <c r="H148"/>
  <c r="Q148"/>
  <c r="S148"/>
  <c r="U148" s="1"/>
  <c r="V148" s="1"/>
  <c r="X148"/>
  <c r="W148" s="1"/>
  <c r="E149"/>
  <c r="F149"/>
  <c r="H149"/>
  <c r="W149"/>
  <c r="C150"/>
  <c r="H150"/>
  <c r="Q150"/>
  <c r="S150" s="1"/>
  <c r="W150"/>
  <c r="X150"/>
  <c r="E151"/>
  <c r="C151" s="1"/>
  <c r="F151"/>
  <c r="J151"/>
  <c r="K151"/>
  <c r="W151"/>
  <c r="C152"/>
  <c r="H152"/>
  <c r="Q152"/>
  <c r="S152"/>
  <c r="U152" s="1"/>
  <c r="V152" s="1"/>
  <c r="X152"/>
  <c r="W152" s="1"/>
  <c r="D153"/>
  <c r="E153"/>
  <c r="J153"/>
  <c r="O153"/>
  <c r="P153"/>
  <c r="C154"/>
  <c r="H154"/>
  <c r="Q154"/>
  <c r="S154" s="1"/>
  <c r="X154"/>
  <c r="W154" s="1"/>
  <c r="F155"/>
  <c r="F153" s="1"/>
  <c r="H155"/>
  <c r="W155"/>
  <c r="C156"/>
  <c r="H156"/>
  <c r="Q156"/>
  <c r="S156"/>
  <c r="X156"/>
  <c r="W156" s="1"/>
  <c r="C157"/>
  <c r="H157"/>
  <c r="Q157"/>
  <c r="S157"/>
  <c r="W157"/>
  <c r="F158"/>
  <c r="C158" s="1"/>
  <c r="H158"/>
  <c r="Q158"/>
  <c r="S158" s="1"/>
  <c r="W158"/>
  <c r="C159"/>
  <c r="H159"/>
  <c r="Q159"/>
  <c r="S159" s="1"/>
  <c r="X159"/>
  <c r="W159" s="1"/>
  <c r="C160"/>
  <c r="H160"/>
  <c r="Q160"/>
  <c r="S160" s="1"/>
  <c r="C161"/>
  <c r="F161"/>
  <c r="Q161" s="1"/>
  <c r="S161" s="1"/>
  <c r="H161"/>
  <c r="W161"/>
  <c r="C162"/>
  <c r="H162"/>
  <c r="Q162"/>
  <c r="S162" s="1"/>
  <c r="X162"/>
  <c r="W162" s="1"/>
  <c r="C163"/>
  <c r="F163"/>
  <c r="K163"/>
  <c r="K153" s="1"/>
  <c r="W163"/>
  <c r="C164"/>
  <c r="H164"/>
  <c r="Q164"/>
  <c r="S164" s="1"/>
  <c r="U164" s="1"/>
  <c r="V164" s="1"/>
  <c r="X164"/>
  <c r="W164" s="1"/>
  <c r="E165"/>
  <c r="C165" s="1"/>
  <c r="F165"/>
  <c r="K165"/>
  <c r="H165" s="1"/>
  <c r="Q165"/>
  <c r="S165" s="1"/>
  <c r="W165"/>
  <c r="C166"/>
  <c r="H166"/>
  <c r="Q166"/>
  <c r="S166" s="1"/>
  <c r="X166"/>
  <c r="W166" s="1"/>
  <c r="E167"/>
  <c r="F167"/>
  <c r="J167"/>
  <c r="O167"/>
  <c r="P167"/>
  <c r="C168"/>
  <c r="H168"/>
  <c r="H167" s="1"/>
  <c r="Q168"/>
  <c r="Q167" s="1"/>
  <c r="X168"/>
  <c r="W168" s="1"/>
  <c r="C169"/>
  <c r="H169"/>
  <c r="Q169"/>
  <c r="S169" s="1"/>
  <c r="W169"/>
  <c r="C170"/>
  <c r="H170"/>
  <c r="Q170"/>
  <c r="S170" s="1"/>
  <c r="W170"/>
  <c r="C171"/>
  <c r="H171"/>
  <c r="Q171"/>
  <c r="S171"/>
  <c r="U171" s="1"/>
  <c r="V171" s="1"/>
  <c r="W171"/>
  <c r="C172"/>
  <c r="E172"/>
  <c r="J172"/>
  <c r="H172" s="1"/>
  <c r="W172"/>
  <c r="C173"/>
  <c r="H173"/>
  <c r="Q173"/>
  <c r="S173" s="1"/>
  <c r="U173" s="1"/>
  <c r="V173" s="1"/>
  <c r="X173"/>
  <c r="W173" s="1"/>
  <c r="Q174"/>
  <c r="S174" s="1"/>
  <c r="W174"/>
  <c r="C175"/>
  <c r="H175"/>
  <c r="Q175"/>
  <c r="S175" s="1"/>
  <c r="W175"/>
  <c r="C176"/>
  <c r="I176"/>
  <c r="J176"/>
  <c r="K176"/>
  <c r="L176"/>
  <c r="W176"/>
  <c r="C177"/>
  <c r="H177"/>
  <c r="Q177"/>
  <c r="S177" s="1"/>
  <c r="W177"/>
  <c r="X177"/>
  <c r="C178"/>
  <c r="H178"/>
  <c r="H176" s="1"/>
  <c r="Q178"/>
  <c r="S178" s="1"/>
  <c r="W178"/>
  <c r="E179"/>
  <c r="F179"/>
  <c r="J179"/>
  <c r="K179"/>
  <c r="H179" s="1"/>
  <c r="W179"/>
  <c r="C180"/>
  <c r="H180"/>
  <c r="Q180"/>
  <c r="S180" s="1"/>
  <c r="X180"/>
  <c r="W180" s="1"/>
  <c r="C181"/>
  <c r="H181"/>
  <c r="Q181"/>
  <c r="S181" s="1"/>
  <c r="X181"/>
  <c r="W181" s="1"/>
  <c r="K182"/>
  <c r="O182"/>
  <c r="P182"/>
  <c r="C183"/>
  <c r="H183"/>
  <c r="Q183"/>
  <c r="X183"/>
  <c r="W183" s="1"/>
  <c r="W182" s="1"/>
  <c r="E184"/>
  <c r="C184" s="1"/>
  <c r="F184"/>
  <c r="H184"/>
  <c r="W184"/>
  <c r="C185"/>
  <c r="H185"/>
  <c r="Q185"/>
  <c r="S185"/>
  <c r="U185" s="1"/>
  <c r="V185" s="1"/>
  <c r="X185"/>
  <c r="W185" s="1"/>
  <c r="E186"/>
  <c r="F186"/>
  <c r="Q186" s="1"/>
  <c r="S186" s="1"/>
  <c r="H186"/>
  <c r="J186"/>
  <c r="J182" s="1"/>
  <c r="H182" s="1"/>
  <c r="W186"/>
  <c r="C187"/>
  <c r="H187"/>
  <c r="Q187"/>
  <c r="S187"/>
  <c r="X187"/>
  <c r="W187" s="1"/>
  <c r="E188"/>
  <c r="F188"/>
  <c r="G188"/>
  <c r="Q188" s="1"/>
  <c r="S188" s="1"/>
  <c r="H188"/>
  <c r="W188"/>
  <c r="C189"/>
  <c r="H189"/>
  <c r="Q189"/>
  <c r="S189" s="1"/>
  <c r="U189" s="1"/>
  <c r="V189" s="1"/>
  <c r="X189"/>
  <c r="W189" s="1"/>
  <c r="E190"/>
  <c r="F190"/>
  <c r="Q190" s="1"/>
  <c r="S190" s="1"/>
  <c r="G190"/>
  <c r="H190"/>
  <c r="W190"/>
  <c r="C191"/>
  <c r="H191"/>
  <c r="Q191"/>
  <c r="S191"/>
  <c r="X191"/>
  <c r="W191" s="1"/>
  <c r="C192"/>
  <c r="H192"/>
  <c r="Q192"/>
  <c r="S192" s="1"/>
  <c r="W192"/>
  <c r="C193"/>
  <c r="H193"/>
  <c r="Q193"/>
  <c r="S193" s="1"/>
  <c r="W193"/>
  <c r="E194"/>
  <c r="F194"/>
  <c r="Q194" s="1"/>
  <c r="S194" s="1"/>
  <c r="G194"/>
  <c r="H194"/>
  <c r="W194"/>
  <c r="C195"/>
  <c r="H195"/>
  <c r="Q195"/>
  <c r="S195"/>
  <c r="X195"/>
  <c r="W195" s="1"/>
  <c r="E196"/>
  <c r="F196"/>
  <c r="H196"/>
  <c r="J196"/>
  <c r="O196"/>
  <c r="P196"/>
  <c r="W196"/>
  <c r="C197"/>
  <c r="H197"/>
  <c r="Q197"/>
  <c r="S197"/>
  <c r="X197"/>
  <c r="W197" s="1"/>
  <c r="C198"/>
  <c r="H198"/>
  <c r="Q198"/>
  <c r="S198" s="1"/>
  <c r="W198"/>
  <c r="Q199"/>
  <c r="Q200"/>
  <c r="S200" s="1"/>
  <c r="C201"/>
  <c r="H201"/>
  <c r="Q201"/>
  <c r="S201" s="1"/>
  <c r="W201"/>
  <c r="Q202"/>
  <c r="S202" s="1"/>
  <c r="X202"/>
  <c r="W202" s="1"/>
  <c r="C203"/>
  <c r="H203"/>
  <c r="Q203"/>
  <c r="S203"/>
  <c r="W203"/>
  <c r="Q204"/>
  <c r="S204" s="1"/>
  <c r="W204"/>
  <c r="F205"/>
  <c r="C205" s="1"/>
  <c r="H205"/>
  <c r="K205"/>
  <c r="O205"/>
  <c r="P205"/>
  <c r="W205"/>
  <c r="C206"/>
  <c r="H206"/>
  <c r="Q206"/>
  <c r="X206"/>
  <c r="W206" s="1"/>
  <c r="C207"/>
  <c r="H207"/>
  <c r="Q207"/>
  <c r="S207"/>
  <c r="U207" s="1"/>
  <c r="W207"/>
  <c r="D208"/>
  <c r="E208"/>
  <c r="I208"/>
  <c r="J208"/>
  <c r="K208"/>
  <c r="O208"/>
  <c r="P208"/>
  <c r="W208"/>
  <c r="C209"/>
  <c r="H209"/>
  <c r="Q209"/>
  <c r="W209"/>
  <c r="X209"/>
  <c r="C210"/>
  <c r="H210"/>
  <c r="Q210"/>
  <c r="S210" s="1"/>
  <c r="W210"/>
  <c r="C211"/>
  <c r="H211"/>
  <c r="Q211"/>
  <c r="S211"/>
  <c r="W211"/>
  <c r="Q212"/>
  <c r="S212" s="1"/>
  <c r="W212"/>
  <c r="C213"/>
  <c r="H213"/>
  <c r="Q213"/>
  <c r="S213"/>
  <c r="W213"/>
  <c r="C214"/>
  <c r="H214"/>
  <c r="Q214"/>
  <c r="S214"/>
  <c r="U214"/>
  <c r="W214"/>
  <c r="C215"/>
  <c r="H215"/>
  <c r="Q215"/>
  <c r="S215" s="1"/>
  <c r="W215"/>
  <c r="C216"/>
  <c r="H216"/>
  <c r="Q216"/>
  <c r="S216" s="1"/>
  <c r="W216"/>
  <c r="Q217"/>
  <c r="S217" s="1"/>
  <c r="W217"/>
  <c r="F218"/>
  <c r="F208" s="1"/>
  <c r="H218"/>
  <c r="W218"/>
  <c r="C219"/>
  <c r="H219"/>
  <c r="Q219"/>
  <c r="S219" s="1"/>
  <c r="W219"/>
  <c r="X219"/>
  <c r="C220"/>
  <c r="H220"/>
  <c r="M220"/>
  <c r="Q220" s="1"/>
  <c r="S220" s="1"/>
  <c r="W220"/>
  <c r="C221"/>
  <c r="H221"/>
  <c r="Q221"/>
  <c r="S221" s="1"/>
  <c r="W221"/>
  <c r="U222"/>
  <c r="V222"/>
  <c r="C223"/>
  <c r="H223"/>
  <c r="Q223"/>
  <c r="S223"/>
  <c r="U223"/>
  <c r="V223" s="1"/>
  <c r="X223"/>
  <c r="W223" s="1"/>
  <c r="C224"/>
  <c r="H224"/>
  <c r="Q224"/>
  <c r="S224" s="1"/>
  <c r="U224" s="1"/>
  <c r="V224" s="1"/>
  <c r="W224"/>
  <c r="Q225"/>
  <c r="S225" s="1"/>
  <c r="W225"/>
  <c r="C226"/>
  <c r="H226"/>
  <c r="Q226"/>
  <c r="S226" s="1"/>
  <c r="W226"/>
  <c r="Q227"/>
  <c r="S227" s="1"/>
  <c r="W227"/>
  <c r="J228"/>
  <c r="K228"/>
  <c r="O228"/>
  <c r="P228"/>
  <c r="W228"/>
  <c r="C229"/>
  <c r="H229"/>
  <c r="Q229"/>
  <c r="S229" s="1"/>
  <c r="X229"/>
  <c r="W229" s="1"/>
  <c r="E230"/>
  <c r="C230" s="1"/>
  <c r="F230"/>
  <c r="J230"/>
  <c r="W230"/>
  <c r="C231"/>
  <c r="H231"/>
  <c r="Q231"/>
  <c r="S231" s="1"/>
  <c r="X231"/>
  <c r="W231" s="1"/>
  <c r="C232"/>
  <c r="H232"/>
  <c r="Q232"/>
  <c r="S232"/>
  <c r="U232" s="1"/>
  <c r="V232" s="1"/>
  <c r="W232"/>
  <c r="C233"/>
  <c r="H233"/>
  <c r="Q233"/>
  <c r="S233" s="1"/>
  <c r="W233"/>
  <c r="C234"/>
  <c r="H234"/>
  <c r="Q234"/>
  <c r="S234" s="1"/>
  <c r="W234"/>
  <c r="E235"/>
  <c r="C235" s="1"/>
  <c r="F235"/>
  <c r="F228" s="1"/>
  <c r="G235"/>
  <c r="G228" s="1"/>
  <c r="H235"/>
  <c r="W235"/>
  <c r="C236"/>
  <c r="H236"/>
  <c r="Q236"/>
  <c r="S236" s="1"/>
  <c r="W236"/>
  <c r="X236"/>
  <c r="C237"/>
  <c r="H237"/>
  <c r="Q237"/>
  <c r="S237" s="1"/>
  <c r="X237"/>
  <c r="W237" s="1"/>
  <c r="E238"/>
  <c r="H238"/>
  <c r="W238"/>
  <c r="C239"/>
  <c r="H239"/>
  <c r="Q239"/>
  <c r="S239" s="1"/>
  <c r="X239"/>
  <c r="W239" s="1"/>
  <c r="E240"/>
  <c r="F240"/>
  <c r="C240" s="1"/>
  <c r="H240"/>
  <c r="W240"/>
  <c r="C241"/>
  <c r="H241"/>
  <c r="Q241"/>
  <c r="S241" s="1"/>
  <c r="W241"/>
  <c r="X241"/>
  <c r="E242"/>
  <c r="G242"/>
  <c r="J242"/>
  <c r="O242"/>
  <c r="P242"/>
  <c r="W242"/>
  <c r="C243"/>
  <c r="H243"/>
  <c r="Q243"/>
  <c r="S243"/>
  <c r="X243"/>
  <c r="W243" s="1"/>
  <c r="F244"/>
  <c r="C244" s="1"/>
  <c r="K244"/>
  <c r="H244" s="1"/>
  <c r="W244"/>
  <c r="C245"/>
  <c r="H245"/>
  <c r="Q245"/>
  <c r="S245" s="1"/>
  <c r="X245"/>
  <c r="W245" s="1"/>
  <c r="F246"/>
  <c r="H246"/>
  <c r="W246"/>
  <c r="C247"/>
  <c r="H247"/>
  <c r="Q247"/>
  <c r="S247" s="1"/>
  <c r="X247"/>
  <c r="W247" s="1"/>
  <c r="F248"/>
  <c r="C248" s="1"/>
  <c r="H248"/>
  <c r="Q248"/>
  <c r="S248" s="1"/>
  <c r="W248"/>
  <c r="C249"/>
  <c r="H249"/>
  <c r="Q249"/>
  <c r="S249" s="1"/>
  <c r="U249" s="1"/>
  <c r="X249"/>
  <c r="W249" s="1"/>
  <c r="C250"/>
  <c r="H250"/>
  <c r="Q250"/>
  <c r="S250"/>
  <c r="U250" s="1"/>
  <c r="W250"/>
  <c r="C251"/>
  <c r="H251"/>
  <c r="Q251"/>
  <c r="S251" s="1"/>
  <c r="U251" s="1"/>
  <c r="W251"/>
  <c r="F252"/>
  <c r="Q252" s="1"/>
  <c r="S252" s="1"/>
  <c r="H252"/>
  <c r="W252"/>
  <c r="C253"/>
  <c r="H253"/>
  <c r="Q253"/>
  <c r="S253" s="1"/>
  <c r="X253"/>
  <c r="W253" s="1"/>
  <c r="F254"/>
  <c r="C254" s="1"/>
  <c r="K254"/>
  <c r="H254" s="1"/>
  <c r="W254"/>
  <c r="C255"/>
  <c r="H255"/>
  <c r="Q255"/>
  <c r="S255"/>
  <c r="X255"/>
  <c r="W255" s="1"/>
  <c r="F256"/>
  <c r="C256" s="1"/>
  <c r="H256"/>
  <c r="Q256"/>
  <c r="S256" s="1"/>
  <c r="W256"/>
  <c r="C257"/>
  <c r="H257"/>
  <c r="Q257"/>
  <c r="S257" s="1"/>
  <c r="X257"/>
  <c r="W257" s="1"/>
  <c r="E258"/>
  <c r="F258"/>
  <c r="Q258" s="1"/>
  <c r="S258" s="1"/>
  <c r="U258" s="1"/>
  <c r="G258"/>
  <c r="H258"/>
  <c r="W258"/>
  <c r="C259"/>
  <c r="H259"/>
  <c r="Q259"/>
  <c r="S259" s="1"/>
  <c r="U259" s="1"/>
  <c r="W259"/>
  <c r="X259"/>
  <c r="J260"/>
  <c r="K260"/>
  <c r="O260"/>
  <c r="P260"/>
  <c r="W260"/>
  <c r="C261"/>
  <c r="H261"/>
  <c r="Q261"/>
  <c r="W261"/>
  <c r="X261"/>
  <c r="C262"/>
  <c r="H262"/>
  <c r="Q262"/>
  <c r="S262" s="1"/>
  <c r="W262"/>
  <c r="D263"/>
  <c r="D260" s="1"/>
  <c r="E263"/>
  <c r="E260" s="1"/>
  <c r="F263"/>
  <c r="G263"/>
  <c r="H263"/>
  <c r="W263"/>
  <c r="C264"/>
  <c r="H264"/>
  <c r="Q264"/>
  <c r="S264" s="1"/>
  <c r="U264"/>
  <c r="X264"/>
  <c r="W264" s="1"/>
  <c r="D265"/>
  <c r="F265"/>
  <c r="Q265" s="1"/>
  <c r="S265" s="1"/>
  <c r="G265"/>
  <c r="C265" s="1"/>
  <c r="H265"/>
  <c r="W265"/>
  <c r="C266"/>
  <c r="H266"/>
  <c r="Q266"/>
  <c r="S266" s="1"/>
  <c r="X266"/>
  <c r="W266" s="1"/>
  <c r="F267"/>
  <c r="C267" s="1"/>
  <c r="H267"/>
  <c r="W267"/>
  <c r="C268"/>
  <c r="H268"/>
  <c r="Q268"/>
  <c r="S268" s="1"/>
  <c r="X268"/>
  <c r="W268" s="1"/>
  <c r="C269"/>
  <c r="H269"/>
  <c r="Q269"/>
  <c r="S269" s="1"/>
  <c r="W269"/>
  <c r="C270"/>
  <c r="H270"/>
  <c r="Q270"/>
  <c r="S270"/>
  <c r="U270"/>
  <c r="W270"/>
  <c r="C271"/>
  <c r="H271"/>
  <c r="Q271"/>
  <c r="S271" s="1"/>
  <c r="W271"/>
  <c r="E272"/>
  <c r="F272"/>
  <c r="H272"/>
  <c r="W272"/>
  <c r="C273"/>
  <c r="H273"/>
  <c r="Q273"/>
  <c r="S273"/>
  <c r="X273"/>
  <c r="W273" s="1"/>
  <c r="E274"/>
  <c r="O274"/>
  <c r="P274"/>
  <c r="W274"/>
  <c r="C275"/>
  <c r="H275"/>
  <c r="Q275"/>
  <c r="S275" s="1"/>
  <c r="U275" s="1"/>
  <c r="W275"/>
  <c r="C276"/>
  <c r="F276"/>
  <c r="Q276" s="1"/>
  <c r="K276"/>
  <c r="H276" s="1"/>
  <c r="W276"/>
  <c r="C277"/>
  <c r="H277"/>
  <c r="Q277"/>
  <c r="S277"/>
  <c r="X277"/>
  <c r="W277" s="1"/>
  <c r="C278"/>
  <c r="H278"/>
  <c r="Q278"/>
  <c r="S278" s="1"/>
  <c r="U278" s="1"/>
  <c r="W278"/>
  <c r="F279"/>
  <c r="C279" s="1"/>
  <c r="J279"/>
  <c r="W279"/>
  <c r="C280"/>
  <c r="H280"/>
  <c r="Q280"/>
  <c r="S280" s="1"/>
  <c r="U280" s="1"/>
  <c r="X280"/>
  <c r="W280" s="1"/>
  <c r="F281"/>
  <c r="K281"/>
  <c r="H281" s="1"/>
  <c r="W281"/>
  <c r="Q282"/>
  <c r="S282" s="1"/>
  <c r="W282"/>
  <c r="C283"/>
  <c r="H283"/>
  <c r="Q283"/>
  <c r="S283" s="1"/>
  <c r="U283" s="1"/>
  <c r="W283"/>
  <c r="X283"/>
  <c r="O284"/>
  <c r="P284"/>
  <c r="W284"/>
  <c r="C285"/>
  <c r="H285"/>
  <c r="H284" s="1"/>
  <c r="Q285"/>
  <c r="X285"/>
  <c r="W285" s="1"/>
  <c r="C286"/>
  <c r="H286"/>
  <c r="Q286"/>
  <c r="S286" s="1"/>
  <c r="U286" s="1"/>
  <c r="V286"/>
  <c r="W286"/>
  <c r="C287"/>
  <c r="H287"/>
  <c r="Q287"/>
  <c r="S287" s="1"/>
  <c r="W287"/>
  <c r="C288"/>
  <c r="H288"/>
  <c r="Q288"/>
  <c r="S288"/>
  <c r="W288"/>
  <c r="E289"/>
  <c r="F289"/>
  <c r="G289"/>
  <c r="G284" s="1"/>
  <c r="H289"/>
  <c r="W289"/>
  <c r="C290"/>
  <c r="H290"/>
  <c r="Q290"/>
  <c r="S290"/>
  <c r="X290"/>
  <c r="W290" s="1"/>
  <c r="C291"/>
  <c r="H291"/>
  <c r="Q291"/>
  <c r="S291"/>
  <c r="W291"/>
  <c r="Q292"/>
  <c r="S292" s="1"/>
  <c r="U292" s="1"/>
  <c r="C293"/>
  <c r="H293"/>
  <c r="Q293"/>
  <c r="S293" s="1"/>
  <c r="U293" s="1"/>
  <c r="W293"/>
  <c r="C294"/>
  <c r="H294"/>
  <c r="Q294"/>
  <c r="S294"/>
  <c r="U294" s="1"/>
  <c r="V294" s="1"/>
  <c r="W294"/>
  <c r="Q295"/>
  <c r="S295"/>
  <c r="U295" s="1"/>
  <c r="W295"/>
  <c r="C296"/>
  <c r="H296"/>
  <c r="M296"/>
  <c r="Q296" s="1"/>
  <c r="S296" s="1"/>
  <c r="U296" s="1"/>
  <c r="W296"/>
  <c r="C297"/>
  <c r="H297"/>
  <c r="Q297"/>
  <c r="S297"/>
  <c r="U297" s="1"/>
  <c r="V297" s="1"/>
  <c r="X297"/>
  <c r="W297" s="1"/>
  <c r="C298"/>
  <c r="H298"/>
  <c r="Q298"/>
  <c r="S298" s="1"/>
  <c r="U298" s="1"/>
  <c r="X298"/>
  <c r="W298" s="1"/>
  <c r="D299"/>
  <c r="E299"/>
  <c r="K299"/>
  <c r="O299"/>
  <c r="P299"/>
  <c r="W299"/>
  <c r="C300"/>
  <c r="H300"/>
  <c r="Q300"/>
  <c r="S300" s="1"/>
  <c r="X300"/>
  <c r="W300" s="1"/>
  <c r="C301"/>
  <c r="H301"/>
  <c r="Q301"/>
  <c r="S301" s="1"/>
  <c r="W301"/>
  <c r="F302"/>
  <c r="H302"/>
  <c r="W302"/>
  <c r="C303"/>
  <c r="H303"/>
  <c r="Q303"/>
  <c r="S303" s="1"/>
  <c r="U303" s="1"/>
  <c r="X303"/>
  <c r="W303" s="1"/>
  <c r="C304"/>
  <c r="H304"/>
  <c r="Q304"/>
  <c r="S304"/>
  <c r="U304" s="1"/>
  <c r="V304" s="1"/>
  <c r="W304"/>
  <c r="E305"/>
  <c r="F305"/>
  <c r="H305"/>
  <c r="W305"/>
  <c r="U306"/>
  <c r="V306" s="1"/>
  <c r="C307"/>
  <c r="H307"/>
  <c r="Q307"/>
  <c r="S307" s="1"/>
  <c r="U307" s="1"/>
  <c r="X307"/>
  <c r="W307" s="1"/>
  <c r="F308"/>
  <c r="C308" s="1"/>
  <c r="H308"/>
  <c r="W308"/>
  <c r="C309"/>
  <c r="H309"/>
  <c r="Q309"/>
  <c r="S309"/>
  <c r="X309"/>
  <c r="W309" s="1"/>
  <c r="O7" i="4"/>
  <c r="P7"/>
  <c r="D8"/>
  <c r="D7" s="1"/>
  <c r="E8"/>
  <c r="E7" s="1"/>
  <c r="F8"/>
  <c r="G8"/>
  <c r="I8"/>
  <c r="J8"/>
  <c r="K8"/>
  <c r="L8"/>
  <c r="C9"/>
  <c r="H9"/>
  <c r="Q9"/>
  <c r="S9" s="1"/>
  <c r="C10"/>
  <c r="H10"/>
  <c r="Q10"/>
  <c r="S10" s="1"/>
  <c r="C11"/>
  <c r="H11"/>
  <c r="Q11"/>
  <c r="S11" s="1"/>
  <c r="C12"/>
  <c r="H12"/>
  <c r="Q12"/>
  <c r="S12" s="1"/>
  <c r="F13"/>
  <c r="K13"/>
  <c r="H13" s="1"/>
  <c r="M13"/>
  <c r="N13"/>
  <c r="N7" s="1"/>
  <c r="C14"/>
  <c r="H14"/>
  <c r="Q14"/>
  <c r="S14" s="1"/>
  <c r="C15"/>
  <c r="H15"/>
  <c r="Q15"/>
  <c r="S15" s="1"/>
  <c r="C16"/>
  <c r="H16"/>
  <c r="Q16"/>
  <c r="S16" s="1"/>
  <c r="C17"/>
  <c r="Q17"/>
  <c r="S17" s="1"/>
  <c r="C18"/>
  <c r="Q18"/>
  <c r="S18" s="1"/>
  <c r="Q19"/>
  <c r="S19"/>
  <c r="F20"/>
  <c r="H20"/>
  <c r="K20"/>
  <c r="C21"/>
  <c r="H21"/>
  <c r="Q21"/>
  <c r="S21" s="1"/>
  <c r="C22"/>
  <c r="H22"/>
  <c r="Q22"/>
  <c r="S22" s="1"/>
  <c r="C23"/>
  <c r="H23"/>
  <c r="Q23"/>
  <c r="S23" s="1"/>
  <c r="F24"/>
  <c r="K24"/>
  <c r="H24" s="1"/>
  <c r="M24"/>
  <c r="N24"/>
  <c r="C25"/>
  <c r="H25"/>
  <c r="Q25"/>
  <c r="S25" s="1"/>
  <c r="C26"/>
  <c r="Q26"/>
  <c r="S26" s="1"/>
  <c r="C27"/>
  <c r="Q27"/>
  <c r="S27" s="1"/>
  <c r="C28"/>
  <c r="Q28"/>
  <c r="S28" s="1"/>
  <c r="F29"/>
  <c r="C29" s="1"/>
  <c r="K29"/>
  <c r="C30"/>
  <c r="H30"/>
  <c r="Q30"/>
  <c r="S30" s="1"/>
  <c r="F31"/>
  <c r="G31"/>
  <c r="K31"/>
  <c r="H31" s="1"/>
  <c r="M31"/>
  <c r="Q31"/>
  <c r="S31" s="1"/>
  <c r="C32"/>
  <c r="H32"/>
  <c r="Q32"/>
  <c r="S32" s="1"/>
  <c r="C33"/>
  <c r="H33"/>
  <c r="Q33"/>
  <c r="S33" s="1"/>
  <c r="C34"/>
  <c r="H34"/>
  <c r="Q34"/>
  <c r="S34" s="1"/>
  <c r="C35"/>
  <c r="H35"/>
  <c r="Q35"/>
  <c r="S35" s="1"/>
  <c r="C36"/>
  <c r="H36"/>
  <c r="Q36"/>
  <c r="S36" s="1"/>
  <c r="C37"/>
  <c r="H37"/>
  <c r="Q37"/>
  <c r="S37" s="1"/>
  <c r="C38"/>
  <c r="H38"/>
  <c r="Q38"/>
  <c r="S38" s="1"/>
  <c r="Q39"/>
  <c r="S39" s="1"/>
  <c r="F40"/>
  <c r="C40" s="1"/>
  <c r="H40"/>
  <c r="K40"/>
  <c r="C41"/>
  <c r="H41"/>
  <c r="Q41"/>
  <c r="S41" s="1"/>
  <c r="F42"/>
  <c r="C42" s="1"/>
  <c r="H42"/>
  <c r="J42"/>
  <c r="K42"/>
  <c r="C43"/>
  <c r="H43"/>
  <c r="Q43"/>
  <c r="S43"/>
  <c r="C44"/>
  <c r="H44"/>
  <c r="Q44"/>
  <c r="S44"/>
  <c r="C45"/>
  <c r="H45"/>
  <c r="Q45"/>
  <c r="S45"/>
  <c r="F46"/>
  <c r="C46" s="1"/>
  <c r="K46"/>
  <c r="H46" s="1"/>
  <c r="C47"/>
  <c r="H47"/>
  <c r="Q47"/>
  <c r="S47" s="1"/>
  <c r="F48"/>
  <c r="G48"/>
  <c r="I48"/>
  <c r="I7" s="1"/>
  <c r="K48"/>
  <c r="L48"/>
  <c r="C49"/>
  <c r="H49"/>
  <c r="Q49"/>
  <c r="S49" s="1"/>
  <c r="F50"/>
  <c r="C50" s="1"/>
  <c r="K50"/>
  <c r="L50"/>
  <c r="C51"/>
  <c r="Q51"/>
  <c r="S51" s="1"/>
  <c r="M52"/>
  <c r="Q52" s="1"/>
  <c r="S52" s="1"/>
  <c r="Q53"/>
  <c r="S53" s="1"/>
  <c r="Q54"/>
  <c r="S54" s="1"/>
  <c r="G55"/>
  <c r="I55"/>
  <c r="L55"/>
  <c r="O55"/>
  <c r="P55"/>
  <c r="C56"/>
  <c r="H56"/>
  <c r="Q56"/>
  <c r="S56" s="1"/>
  <c r="C57"/>
  <c r="H57"/>
  <c r="Q57"/>
  <c r="S57" s="1"/>
  <c r="E58"/>
  <c r="E55" s="1"/>
  <c r="F58"/>
  <c r="J58"/>
  <c r="J55" s="1"/>
  <c r="K58"/>
  <c r="K55" s="1"/>
  <c r="C59"/>
  <c r="H59"/>
  <c r="Q59"/>
  <c r="S59" s="1"/>
  <c r="C60"/>
  <c r="H60"/>
  <c r="Q60"/>
  <c r="S60" s="1"/>
  <c r="N61"/>
  <c r="O61"/>
  <c r="P61"/>
  <c r="D62"/>
  <c r="D61" s="1"/>
  <c r="E62"/>
  <c r="E61" s="1"/>
  <c r="F62"/>
  <c r="G62"/>
  <c r="G61" s="1"/>
  <c r="I62"/>
  <c r="J62"/>
  <c r="J61" s="1"/>
  <c r="C63"/>
  <c r="H63"/>
  <c r="Q63"/>
  <c r="S63" s="1"/>
  <c r="C64"/>
  <c r="H64"/>
  <c r="Q64"/>
  <c r="S64" s="1"/>
  <c r="C65"/>
  <c r="H65"/>
  <c r="Q65"/>
  <c r="S65" s="1"/>
  <c r="C66"/>
  <c r="H66"/>
  <c r="Q66"/>
  <c r="S66" s="1"/>
  <c r="F67"/>
  <c r="H67"/>
  <c r="M67"/>
  <c r="C68"/>
  <c r="H68"/>
  <c r="Q68"/>
  <c r="S68" s="1"/>
  <c r="C69"/>
  <c r="H69"/>
  <c r="Q69"/>
  <c r="S69" s="1"/>
  <c r="C70"/>
  <c r="H70"/>
  <c r="Q70"/>
  <c r="S70" s="1"/>
  <c r="C71"/>
  <c r="H71"/>
  <c r="Q71"/>
  <c r="S71" s="1"/>
  <c r="Q72"/>
  <c r="S72" s="1"/>
  <c r="C73"/>
  <c r="H73"/>
  <c r="M73"/>
  <c r="C74"/>
  <c r="H74"/>
  <c r="Q74"/>
  <c r="S74" s="1"/>
  <c r="C75"/>
  <c r="H75"/>
  <c r="Q75"/>
  <c r="S75" s="1"/>
  <c r="C76"/>
  <c r="H76"/>
  <c r="Q76"/>
  <c r="S76" s="1"/>
  <c r="H77"/>
  <c r="Q77"/>
  <c r="S77" s="1"/>
  <c r="C78"/>
  <c r="F78"/>
  <c r="Q78" s="1"/>
  <c r="S78" s="1"/>
  <c r="H78"/>
  <c r="C79"/>
  <c r="H79"/>
  <c r="Q79"/>
  <c r="S79"/>
  <c r="C80"/>
  <c r="H80"/>
  <c r="Q80"/>
  <c r="S80"/>
  <c r="C81"/>
  <c r="H81"/>
  <c r="Q81"/>
  <c r="S81"/>
  <c r="C82"/>
  <c r="H82"/>
  <c r="Q82"/>
  <c r="S82"/>
  <c r="D83"/>
  <c r="E83"/>
  <c r="G83"/>
  <c r="J83"/>
  <c r="O83"/>
  <c r="P83"/>
  <c r="C84"/>
  <c r="H84"/>
  <c r="Q84"/>
  <c r="S84" s="1"/>
  <c r="C85"/>
  <c r="F85"/>
  <c r="Q85" s="1"/>
  <c r="S85" s="1"/>
  <c r="H85"/>
  <c r="C86"/>
  <c r="H86"/>
  <c r="Q86"/>
  <c r="S86"/>
  <c r="F87"/>
  <c r="K87"/>
  <c r="H87" s="1"/>
  <c r="C88"/>
  <c r="H88"/>
  <c r="Q88"/>
  <c r="S88" s="1"/>
  <c r="C89"/>
  <c r="H89"/>
  <c r="Q89"/>
  <c r="S89" s="1"/>
  <c r="Q90"/>
  <c r="S90"/>
  <c r="F91"/>
  <c r="C91" s="1"/>
  <c r="K91"/>
  <c r="H91" s="1"/>
  <c r="M91"/>
  <c r="M83" s="1"/>
  <c r="C92"/>
  <c r="H92"/>
  <c r="Q92"/>
  <c r="S92" s="1"/>
  <c r="C93"/>
  <c r="H93"/>
  <c r="Q93"/>
  <c r="S93" s="1"/>
  <c r="C94"/>
  <c r="H94"/>
  <c r="Q94"/>
  <c r="S94" s="1"/>
  <c r="C95"/>
  <c r="H95"/>
  <c r="Q95"/>
  <c r="S95" s="1"/>
  <c r="C96"/>
  <c r="H96"/>
  <c r="Q96"/>
  <c r="S96" s="1"/>
  <c r="C97"/>
  <c r="H97"/>
  <c r="Q97"/>
  <c r="S97" s="1"/>
  <c r="C98"/>
  <c r="H98"/>
  <c r="Q98"/>
  <c r="S98" s="1"/>
  <c r="C99"/>
  <c r="H99"/>
  <c r="Q99"/>
  <c r="S99" s="1"/>
  <c r="C100"/>
  <c r="H100"/>
  <c r="Q100"/>
  <c r="S100" s="1"/>
  <c r="C101"/>
  <c r="H101"/>
  <c r="Q101"/>
  <c r="S101" s="1"/>
  <c r="C102"/>
  <c r="H102"/>
  <c r="Q102"/>
  <c r="S102" s="1"/>
  <c r="C103"/>
  <c r="E103"/>
  <c r="F103"/>
  <c r="Q103" s="1"/>
  <c r="S103" s="1"/>
  <c r="J103"/>
  <c r="H103" s="1"/>
  <c r="K103"/>
  <c r="C104"/>
  <c r="H104"/>
  <c r="Q104"/>
  <c r="S104" s="1"/>
  <c r="G105"/>
  <c r="J105"/>
  <c r="O105"/>
  <c r="P105"/>
  <c r="C106"/>
  <c r="H106"/>
  <c r="Q106"/>
  <c r="S106" s="1"/>
  <c r="C107"/>
  <c r="H107"/>
  <c r="M107"/>
  <c r="C108"/>
  <c r="H108"/>
  <c r="Q108"/>
  <c r="S108"/>
  <c r="F109"/>
  <c r="F105" s="1"/>
  <c r="K109"/>
  <c r="H109" s="1"/>
  <c r="C110"/>
  <c r="H110"/>
  <c r="Q110"/>
  <c r="S110" s="1"/>
  <c r="E111"/>
  <c r="E105" s="1"/>
  <c r="F111"/>
  <c r="H111"/>
  <c r="C112"/>
  <c r="H112"/>
  <c r="Q112"/>
  <c r="S112"/>
  <c r="F113"/>
  <c r="K113"/>
  <c r="H113" s="1"/>
  <c r="C114"/>
  <c r="H114"/>
  <c r="Q114"/>
  <c r="S114" s="1"/>
  <c r="C115"/>
  <c r="H115"/>
  <c r="Q115"/>
  <c r="S115" s="1"/>
  <c r="C116"/>
  <c r="H116"/>
  <c r="Q116"/>
  <c r="S116" s="1"/>
  <c r="F117"/>
  <c r="C117" s="1"/>
  <c r="H117"/>
  <c r="Q117"/>
  <c r="S117" s="1"/>
  <c r="C118"/>
  <c r="H118"/>
  <c r="Q118"/>
  <c r="S118" s="1"/>
  <c r="D119"/>
  <c r="E119"/>
  <c r="F119"/>
  <c r="G119"/>
  <c r="J119"/>
  <c r="K119"/>
  <c r="L119"/>
  <c r="C120"/>
  <c r="H120"/>
  <c r="Q120"/>
  <c r="S120"/>
  <c r="F121"/>
  <c r="Q121" s="1"/>
  <c r="S121" s="1"/>
  <c r="C122"/>
  <c r="H122"/>
  <c r="Q122"/>
  <c r="S122"/>
  <c r="F123"/>
  <c r="C123" s="1"/>
  <c r="H123"/>
  <c r="C124"/>
  <c r="H124"/>
  <c r="Q124"/>
  <c r="S124" s="1"/>
  <c r="E125"/>
  <c r="G125"/>
  <c r="J125"/>
  <c r="O125"/>
  <c r="P125"/>
  <c r="C126"/>
  <c r="H126"/>
  <c r="Q126"/>
  <c r="S126"/>
  <c r="C127"/>
  <c r="H127"/>
  <c r="Q127"/>
  <c r="S127"/>
  <c r="F128"/>
  <c r="F125" s="1"/>
  <c r="C125" s="1"/>
  <c r="H128"/>
  <c r="C129"/>
  <c r="H129"/>
  <c r="Q129"/>
  <c r="S129" s="1"/>
  <c r="F130"/>
  <c r="C130" s="1"/>
  <c r="H130"/>
  <c r="H125" s="1"/>
  <c r="K130"/>
  <c r="K125" s="1"/>
  <c r="C131"/>
  <c r="H131"/>
  <c r="Q131"/>
  <c r="S131" s="1"/>
  <c r="F132"/>
  <c r="Q132" s="1"/>
  <c r="S132" s="1"/>
  <c r="H132"/>
  <c r="C133"/>
  <c r="H133"/>
  <c r="Q133"/>
  <c r="S133"/>
  <c r="E134"/>
  <c r="C134" s="1"/>
  <c r="F134"/>
  <c r="G134"/>
  <c r="H134"/>
  <c r="Q134"/>
  <c r="S134" s="1"/>
  <c r="C135"/>
  <c r="H135"/>
  <c r="Q135"/>
  <c r="S135" s="1"/>
  <c r="F136"/>
  <c r="Q136" s="1"/>
  <c r="S136" s="1"/>
  <c r="H136"/>
  <c r="C137"/>
  <c r="H137"/>
  <c r="Q137"/>
  <c r="S137" s="1"/>
  <c r="D138"/>
  <c r="E138"/>
  <c r="I138"/>
  <c r="J138"/>
  <c r="O138"/>
  <c r="P138"/>
  <c r="C139"/>
  <c r="H139"/>
  <c r="Q139"/>
  <c r="S139" s="1"/>
  <c r="C140"/>
  <c r="H140"/>
  <c r="Q140"/>
  <c r="S140" s="1"/>
  <c r="F141"/>
  <c r="Q141" s="1"/>
  <c r="S141" s="1"/>
  <c r="H141"/>
  <c r="C142"/>
  <c r="H142"/>
  <c r="Q142"/>
  <c r="S142"/>
  <c r="C143"/>
  <c r="H143"/>
  <c r="Q143"/>
  <c r="S143"/>
  <c r="C144"/>
  <c r="H144"/>
  <c r="Q144"/>
  <c r="S144"/>
  <c r="D145"/>
  <c r="E145"/>
  <c r="F145"/>
  <c r="K145"/>
  <c r="H145" s="1"/>
  <c r="C146"/>
  <c r="H146"/>
  <c r="Q146"/>
  <c r="S146"/>
  <c r="F147"/>
  <c r="C147" s="1"/>
  <c r="H147"/>
  <c r="C148"/>
  <c r="H148"/>
  <c r="Q148"/>
  <c r="S148" s="1"/>
  <c r="E149"/>
  <c r="C149" s="1"/>
  <c r="F149"/>
  <c r="H149"/>
  <c r="C150"/>
  <c r="H150"/>
  <c r="Q150"/>
  <c r="S150" s="1"/>
  <c r="E151"/>
  <c r="F151"/>
  <c r="Q151" s="1"/>
  <c r="S151" s="1"/>
  <c r="J151"/>
  <c r="K151"/>
  <c r="C152"/>
  <c r="H152"/>
  <c r="Q152"/>
  <c r="S152" s="1"/>
  <c r="D153"/>
  <c r="E153"/>
  <c r="J153"/>
  <c r="O153"/>
  <c r="P153"/>
  <c r="C154"/>
  <c r="H154"/>
  <c r="Q154"/>
  <c r="F155"/>
  <c r="H155"/>
  <c r="Q155"/>
  <c r="S155" s="1"/>
  <c r="C156"/>
  <c r="H156"/>
  <c r="Q156"/>
  <c r="S156" s="1"/>
  <c r="C157"/>
  <c r="H157"/>
  <c r="Q157"/>
  <c r="S157" s="1"/>
  <c r="F158"/>
  <c r="Q158" s="1"/>
  <c r="S158" s="1"/>
  <c r="H158"/>
  <c r="C159"/>
  <c r="H159"/>
  <c r="Q159"/>
  <c r="S159"/>
  <c r="C160"/>
  <c r="H160"/>
  <c r="Q160"/>
  <c r="S160"/>
  <c r="F161"/>
  <c r="Q161" s="1"/>
  <c r="S161" s="1"/>
  <c r="H161"/>
  <c r="C162"/>
  <c r="H162"/>
  <c r="Q162"/>
  <c r="S162" s="1"/>
  <c r="F163"/>
  <c r="Q163" s="1"/>
  <c r="S163" s="1"/>
  <c r="K163"/>
  <c r="H163" s="1"/>
  <c r="C164"/>
  <c r="H164"/>
  <c r="Q164"/>
  <c r="S164" s="1"/>
  <c r="E165"/>
  <c r="C165" s="1"/>
  <c r="F165"/>
  <c r="K165"/>
  <c r="H165" s="1"/>
  <c r="C166"/>
  <c r="H166"/>
  <c r="Q166"/>
  <c r="S166" s="1"/>
  <c r="E167"/>
  <c r="F167"/>
  <c r="H167"/>
  <c r="J167"/>
  <c r="O167"/>
  <c r="P167"/>
  <c r="Q167"/>
  <c r="C168"/>
  <c r="H168"/>
  <c r="Q168"/>
  <c r="S168" s="1"/>
  <c r="S167" s="1"/>
  <c r="C169"/>
  <c r="H169"/>
  <c r="Q169"/>
  <c r="S169" s="1"/>
  <c r="C170"/>
  <c r="H170"/>
  <c r="Q170"/>
  <c r="S170" s="1"/>
  <c r="C171"/>
  <c r="H171"/>
  <c r="Q171"/>
  <c r="S171" s="1"/>
  <c r="E172"/>
  <c r="C172" s="1"/>
  <c r="J172"/>
  <c r="H172" s="1"/>
  <c r="C173"/>
  <c r="H173"/>
  <c r="Q173"/>
  <c r="S173"/>
  <c r="Q174"/>
  <c r="S174" s="1"/>
  <c r="C175"/>
  <c r="H175"/>
  <c r="Q175"/>
  <c r="S175" s="1"/>
  <c r="C176"/>
  <c r="H176"/>
  <c r="I176"/>
  <c r="J176"/>
  <c r="K176"/>
  <c r="Q176" s="1"/>
  <c r="S176" s="1"/>
  <c r="L176"/>
  <c r="C177"/>
  <c r="H177"/>
  <c r="Q177"/>
  <c r="S177" s="1"/>
  <c r="C178"/>
  <c r="H178"/>
  <c r="Q178"/>
  <c r="S178" s="1"/>
  <c r="C179"/>
  <c r="E179"/>
  <c r="F179"/>
  <c r="J179"/>
  <c r="K179"/>
  <c r="C180"/>
  <c r="H180"/>
  <c r="Q180"/>
  <c r="S180" s="1"/>
  <c r="C181"/>
  <c r="H181"/>
  <c r="Q181"/>
  <c r="S181" s="1"/>
  <c r="K182"/>
  <c r="O182"/>
  <c r="P182"/>
  <c r="C183"/>
  <c r="H183"/>
  <c r="Q183"/>
  <c r="E184"/>
  <c r="F184"/>
  <c r="H184"/>
  <c r="C185"/>
  <c r="H185"/>
  <c r="Q185"/>
  <c r="S185"/>
  <c r="E186"/>
  <c r="C186" s="1"/>
  <c r="F186"/>
  <c r="J186"/>
  <c r="H186" s="1"/>
  <c r="Q186"/>
  <c r="S186" s="1"/>
  <c r="C187"/>
  <c r="H187"/>
  <c r="Q187"/>
  <c r="S187" s="1"/>
  <c r="E188"/>
  <c r="C188" s="1"/>
  <c r="F188"/>
  <c r="G188"/>
  <c r="H188"/>
  <c r="Q188"/>
  <c r="S188" s="1"/>
  <c r="C189"/>
  <c r="H189"/>
  <c r="Q189"/>
  <c r="S189" s="1"/>
  <c r="E190"/>
  <c r="F190"/>
  <c r="G190"/>
  <c r="H190"/>
  <c r="C191"/>
  <c r="H191"/>
  <c r="Q191"/>
  <c r="S191"/>
  <c r="C192"/>
  <c r="H192"/>
  <c r="Q192"/>
  <c r="S192"/>
  <c r="C193"/>
  <c r="H193"/>
  <c r="Q193"/>
  <c r="S193"/>
  <c r="C194"/>
  <c r="E194"/>
  <c r="F194"/>
  <c r="G194"/>
  <c r="H194"/>
  <c r="C195"/>
  <c r="H195"/>
  <c r="Q195"/>
  <c r="S195"/>
  <c r="E196"/>
  <c r="F196"/>
  <c r="J196"/>
  <c r="O196"/>
  <c r="P196"/>
  <c r="C197"/>
  <c r="H197"/>
  <c r="Q197"/>
  <c r="C198"/>
  <c r="H198"/>
  <c r="Q198"/>
  <c r="S198" s="1"/>
  <c r="Q199"/>
  <c r="S199" s="1"/>
  <c r="Q200"/>
  <c r="S200" s="1"/>
  <c r="C201"/>
  <c r="H201"/>
  <c r="Q201"/>
  <c r="S201" s="1"/>
  <c r="Q202"/>
  <c r="S202" s="1"/>
  <c r="C203"/>
  <c r="H203"/>
  <c r="H196" s="1"/>
  <c r="Q203"/>
  <c r="S203" s="1"/>
  <c r="Q204"/>
  <c r="S204"/>
  <c r="C205"/>
  <c r="F205"/>
  <c r="K205"/>
  <c r="O205"/>
  <c r="P205"/>
  <c r="C206"/>
  <c r="H206"/>
  <c r="H205" s="1"/>
  <c r="Q206"/>
  <c r="S206" s="1"/>
  <c r="S205" s="1"/>
  <c r="C207"/>
  <c r="H207"/>
  <c r="Q207"/>
  <c r="S207" s="1"/>
  <c r="D208"/>
  <c r="C208" s="1"/>
  <c r="E208"/>
  <c r="I208"/>
  <c r="J208"/>
  <c r="K208"/>
  <c r="O208"/>
  <c r="P208"/>
  <c r="C209"/>
  <c r="H209"/>
  <c r="Q209"/>
  <c r="S209"/>
  <c r="C210"/>
  <c r="H210"/>
  <c r="Q210"/>
  <c r="S210"/>
  <c r="C211"/>
  <c r="H211"/>
  <c r="Q211"/>
  <c r="S211"/>
  <c r="Q212"/>
  <c r="S212" s="1"/>
  <c r="C213"/>
  <c r="H213"/>
  <c r="Q213"/>
  <c r="S213" s="1"/>
  <c r="C214"/>
  <c r="H214"/>
  <c r="Q214"/>
  <c r="S214" s="1"/>
  <c r="C215"/>
  <c r="H215"/>
  <c r="H208" s="1"/>
  <c r="Q215"/>
  <c r="S215" s="1"/>
  <c r="C216"/>
  <c r="H216"/>
  <c r="Q216"/>
  <c r="S216" s="1"/>
  <c r="Q217"/>
  <c r="S217" s="1"/>
  <c r="F218"/>
  <c r="F208" s="1"/>
  <c r="H218"/>
  <c r="C219"/>
  <c r="H219"/>
  <c r="Q219"/>
  <c r="S219"/>
  <c r="C220"/>
  <c r="H220"/>
  <c r="M220"/>
  <c r="Q220"/>
  <c r="S220" s="1"/>
  <c r="C221"/>
  <c r="H221"/>
  <c r="Q221"/>
  <c r="S221" s="1"/>
  <c r="C222"/>
  <c r="H222"/>
  <c r="Q222"/>
  <c r="S222" s="1"/>
  <c r="C223"/>
  <c r="H223"/>
  <c r="Q223"/>
  <c r="S223" s="1"/>
  <c r="Q224"/>
  <c r="S224"/>
  <c r="C225"/>
  <c r="H225"/>
  <c r="Q225"/>
  <c r="S225"/>
  <c r="Q226"/>
  <c r="S226" s="1"/>
  <c r="J227"/>
  <c r="K227"/>
  <c r="O227"/>
  <c r="P227"/>
  <c r="C228"/>
  <c r="H228"/>
  <c r="Q228"/>
  <c r="E229"/>
  <c r="F229"/>
  <c r="Q229" s="1"/>
  <c r="S229" s="1"/>
  <c r="J229"/>
  <c r="H229" s="1"/>
  <c r="C230"/>
  <c r="H230"/>
  <c r="Q230"/>
  <c r="S230" s="1"/>
  <c r="C231"/>
  <c r="H231"/>
  <c r="Q231"/>
  <c r="S231" s="1"/>
  <c r="C232"/>
  <c r="H232"/>
  <c r="Q232"/>
  <c r="S232" s="1"/>
  <c r="C233"/>
  <c r="H233"/>
  <c r="Q233"/>
  <c r="S233" s="1"/>
  <c r="E234"/>
  <c r="F234"/>
  <c r="G234"/>
  <c r="G227" s="1"/>
  <c r="H234"/>
  <c r="C235"/>
  <c r="H235"/>
  <c r="Q235"/>
  <c r="S235" s="1"/>
  <c r="C236"/>
  <c r="H236"/>
  <c r="Q236"/>
  <c r="S236" s="1"/>
  <c r="E237"/>
  <c r="C237" s="1"/>
  <c r="H237"/>
  <c r="Q237"/>
  <c r="S237" s="1"/>
  <c r="C238"/>
  <c r="H238"/>
  <c r="Q238"/>
  <c r="S238" s="1"/>
  <c r="E239"/>
  <c r="F239"/>
  <c r="H239"/>
  <c r="C240"/>
  <c r="H240"/>
  <c r="Q240"/>
  <c r="S240" s="1"/>
  <c r="E241"/>
  <c r="G241"/>
  <c r="J241"/>
  <c r="O241"/>
  <c r="P241"/>
  <c r="C242"/>
  <c r="H242"/>
  <c r="Q242"/>
  <c r="F243"/>
  <c r="C243" s="1"/>
  <c r="K243"/>
  <c r="K241" s="1"/>
  <c r="C244"/>
  <c r="H244"/>
  <c r="Q244"/>
  <c r="S244"/>
  <c r="C245"/>
  <c r="F245"/>
  <c r="H245"/>
  <c r="Q245"/>
  <c r="S245" s="1"/>
  <c r="C246"/>
  <c r="H246"/>
  <c r="Q246"/>
  <c r="S246" s="1"/>
  <c r="F247"/>
  <c r="C247" s="1"/>
  <c r="H247"/>
  <c r="Q247"/>
  <c r="S247" s="1"/>
  <c r="C248"/>
  <c r="H248"/>
  <c r="Q248"/>
  <c r="S248" s="1"/>
  <c r="C249"/>
  <c r="H249"/>
  <c r="Q249"/>
  <c r="S249" s="1"/>
  <c r="C250"/>
  <c r="H250"/>
  <c r="Q250"/>
  <c r="S250" s="1"/>
  <c r="F251"/>
  <c r="C251" s="1"/>
  <c r="H251"/>
  <c r="C252"/>
  <c r="H252"/>
  <c r="Q252"/>
  <c r="S252"/>
  <c r="F253"/>
  <c r="C253" s="1"/>
  <c r="K253"/>
  <c r="H253" s="1"/>
  <c r="C254"/>
  <c r="H254"/>
  <c r="Q254"/>
  <c r="S254" s="1"/>
  <c r="F255"/>
  <c r="C255" s="1"/>
  <c r="H255"/>
  <c r="Q255"/>
  <c r="S255" s="1"/>
  <c r="C256"/>
  <c r="H256"/>
  <c r="Q256"/>
  <c r="S256" s="1"/>
  <c r="E257"/>
  <c r="C257" s="1"/>
  <c r="F257"/>
  <c r="G257"/>
  <c r="H257"/>
  <c r="C258"/>
  <c r="H258"/>
  <c r="Q258"/>
  <c r="S258"/>
  <c r="J259"/>
  <c r="K259"/>
  <c r="O259"/>
  <c r="P259"/>
  <c r="C260"/>
  <c r="H260"/>
  <c r="Q260"/>
  <c r="S260"/>
  <c r="C261"/>
  <c r="H261"/>
  <c r="Q261"/>
  <c r="S261"/>
  <c r="D262"/>
  <c r="E262"/>
  <c r="E259" s="1"/>
  <c r="F262"/>
  <c r="G262"/>
  <c r="H262"/>
  <c r="C263"/>
  <c r="H263"/>
  <c r="Q263"/>
  <c r="S263"/>
  <c r="D264"/>
  <c r="C264" s="1"/>
  <c r="F264"/>
  <c r="G264"/>
  <c r="H264"/>
  <c r="C265"/>
  <c r="H265"/>
  <c r="Q265"/>
  <c r="S265"/>
  <c r="C266"/>
  <c r="F266"/>
  <c r="H266"/>
  <c r="Q266"/>
  <c r="S266"/>
  <c r="C267"/>
  <c r="H267"/>
  <c r="Q267"/>
  <c r="S267"/>
  <c r="C268"/>
  <c r="H268"/>
  <c r="Q268"/>
  <c r="S268"/>
  <c r="C269"/>
  <c r="H269"/>
  <c r="Q269"/>
  <c r="S269" s="1"/>
  <c r="C270"/>
  <c r="H270"/>
  <c r="Q270"/>
  <c r="S270"/>
  <c r="E271"/>
  <c r="F271"/>
  <c r="H271"/>
  <c r="C272"/>
  <c r="H272"/>
  <c r="Q272"/>
  <c r="S272"/>
  <c r="E273"/>
  <c r="O273"/>
  <c r="P273"/>
  <c r="C274"/>
  <c r="H274"/>
  <c r="Q274"/>
  <c r="S274"/>
  <c r="F275"/>
  <c r="F273" s="1"/>
  <c r="K275"/>
  <c r="H275" s="1"/>
  <c r="C276"/>
  <c r="H276"/>
  <c r="Q276"/>
  <c r="S276" s="1"/>
  <c r="C277"/>
  <c r="H277"/>
  <c r="Q277"/>
  <c r="S277" s="1"/>
  <c r="F278"/>
  <c r="C278" s="1"/>
  <c r="J278"/>
  <c r="H278" s="1"/>
  <c r="C279"/>
  <c r="H279"/>
  <c r="Q279"/>
  <c r="S279"/>
  <c r="F280"/>
  <c r="C280" s="1"/>
  <c r="K280"/>
  <c r="H280" s="1"/>
  <c r="Q281"/>
  <c r="S281"/>
  <c r="C282"/>
  <c r="H282"/>
  <c r="Q282"/>
  <c r="S282"/>
  <c r="G283"/>
  <c r="O283"/>
  <c r="P283"/>
  <c r="C284"/>
  <c r="H284"/>
  <c r="H283" s="1"/>
  <c r="Q284"/>
  <c r="C285"/>
  <c r="H285"/>
  <c r="Q285"/>
  <c r="S285" s="1"/>
  <c r="C286"/>
  <c r="H286"/>
  <c r="Q286"/>
  <c r="S286" s="1"/>
  <c r="C287"/>
  <c r="H287"/>
  <c r="Q287"/>
  <c r="S287" s="1"/>
  <c r="E288"/>
  <c r="E283" s="1"/>
  <c r="F288"/>
  <c r="F283" s="1"/>
  <c r="G288"/>
  <c r="H288"/>
  <c r="C289"/>
  <c r="H289"/>
  <c r="Q289"/>
  <c r="S289"/>
  <c r="C290"/>
  <c r="H290"/>
  <c r="Q290"/>
  <c r="S290"/>
  <c r="Q291"/>
  <c r="S291"/>
  <c r="C292"/>
  <c r="H292"/>
  <c r="Q292"/>
  <c r="S292"/>
  <c r="C293"/>
  <c r="H293"/>
  <c r="Q293"/>
  <c r="S293"/>
  <c r="Q294"/>
  <c r="S294"/>
  <c r="C295"/>
  <c r="H295"/>
  <c r="M295"/>
  <c r="Q295"/>
  <c r="S295" s="1"/>
  <c r="C296"/>
  <c r="H296"/>
  <c r="Q296"/>
  <c r="S296" s="1"/>
  <c r="C297"/>
  <c r="H297"/>
  <c r="Q297"/>
  <c r="S297" s="1"/>
  <c r="D298"/>
  <c r="E298"/>
  <c r="K298"/>
  <c r="O298"/>
  <c r="P298"/>
  <c r="C299"/>
  <c r="H299"/>
  <c r="Q299"/>
  <c r="S299" s="1"/>
  <c r="C300"/>
  <c r="H300"/>
  <c r="Q300"/>
  <c r="S300" s="1"/>
  <c r="F301"/>
  <c r="F298" s="1"/>
  <c r="H301"/>
  <c r="C302"/>
  <c r="H302"/>
  <c r="Q302"/>
  <c r="S302"/>
  <c r="C303"/>
  <c r="H303"/>
  <c r="Q303"/>
  <c r="S303"/>
  <c r="E304"/>
  <c r="F304"/>
  <c r="H304"/>
  <c r="C305"/>
  <c r="H305"/>
  <c r="Q305"/>
  <c r="S305" s="1"/>
  <c r="F306"/>
  <c r="Q306" s="1"/>
  <c r="S306" s="1"/>
  <c r="H306"/>
  <c r="C307"/>
  <c r="H307"/>
  <c r="Q307"/>
  <c r="S307"/>
  <c r="H298" l="1"/>
  <c r="D259"/>
  <c r="Q196"/>
  <c r="F299" i="5"/>
  <c r="C299" s="1"/>
  <c r="Q302"/>
  <c r="H279"/>
  <c r="J274"/>
  <c r="U273"/>
  <c r="V273" s="1"/>
  <c r="U127"/>
  <c r="V127"/>
  <c r="C304" i="4"/>
  <c r="C283"/>
  <c r="G259"/>
  <c r="H243"/>
  <c r="H241" s="1"/>
  <c r="C239"/>
  <c r="Q234"/>
  <c r="S234" s="1"/>
  <c r="C229"/>
  <c r="E227"/>
  <c r="C218"/>
  <c r="F182"/>
  <c r="J182"/>
  <c r="H182" s="1"/>
  <c r="C163"/>
  <c r="H62"/>
  <c r="I61"/>
  <c r="I6" s="1"/>
  <c r="Q42"/>
  <c r="S42" s="1"/>
  <c r="Q40"/>
  <c r="S40" s="1"/>
  <c r="M7"/>
  <c r="U271" i="5"/>
  <c r="V271"/>
  <c r="U265"/>
  <c r="V265"/>
  <c r="Q246"/>
  <c r="S246" s="1"/>
  <c r="C246"/>
  <c r="U217"/>
  <c r="V217"/>
  <c r="U133"/>
  <c r="V133"/>
  <c r="C301" i="4"/>
  <c r="Q301"/>
  <c r="S301" s="1"/>
  <c r="S298" s="1"/>
  <c r="J273"/>
  <c r="C271"/>
  <c r="Q264"/>
  <c r="S264" s="1"/>
  <c r="Q262"/>
  <c r="S262" s="1"/>
  <c r="S259" s="1"/>
  <c r="C234"/>
  <c r="Q218"/>
  <c r="S218" s="1"/>
  <c r="S208" s="1"/>
  <c r="Q208"/>
  <c r="C196"/>
  <c r="E182"/>
  <c r="Q179"/>
  <c r="S179" s="1"/>
  <c r="Q165"/>
  <c r="S165" s="1"/>
  <c r="C151"/>
  <c r="Q149"/>
  <c r="S149" s="1"/>
  <c r="Q130"/>
  <c r="S130" s="1"/>
  <c r="Q128"/>
  <c r="S128" s="1"/>
  <c r="S125" s="1"/>
  <c r="H105"/>
  <c r="K83"/>
  <c r="H83" s="1"/>
  <c r="H8"/>
  <c r="Q289" i="5"/>
  <c r="S289" s="1"/>
  <c r="U289" s="1"/>
  <c r="Q281"/>
  <c r="S281" s="1"/>
  <c r="U281" s="1"/>
  <c r="C281"/>
  <c r="H259" i="4"/>
  <c r="Q257"/>
  <c r="S257" s="1"/>
  <c r="Q205"/>
  <c r="S197"/>
  <c r="Q190"/>
  <c r="S190" s="1"/>
  <c r="H138"/>
  <c r="F83"/>
  <c r="C67"/>
  <c r="Q67"/>
  <c r="S67" s="1"/>
  <c r="Q58"/>
  <c r="S58" s="1"/>
  <c r="C31"/>
  <c r="N6"/>
  <c r="G7"/>
  <c r="U282" i="5"/>
  <c r="V282" s="1"/>
  <c r="V251"/>
  <c r="Q238"/>
  <c r="S238" s="1"/>
  <c r="C238"/>
  <c r="U215"/>
  <c r="V215" s="1"/>
  <c r="H260"/>
  <c r="G260"/>
  <c r="C258"/>
  <c r="C196"/>
  <c r="C188"/>
  <c r="Q172"/>
  <c r="S172" s="1"/>
  <c r="S168"/>
  <c r="Q163"/>
  <c r="S163" s="1"/>
  <c r="H138"/>
  <c r="C119"/>
  <c r="Q117"/>
  <c r="S117" s="1"/>
  <c r="W105"/>
  <c r="V90"/>
  <c r="U90"/>
  <c r="V89"/>
  <c r="V17"/>
  <c r="U17"/>
  <c r="E228"/>
  <c r="C228" s="1"/>
  <c r="H208"/>
  <c r="V207"/>
  <c r="H125"/>
  <c r="K125"/>
  <c r="U88"/>
  <c r="V88"/>
  <c r="V35"/>
  <c r="U35"/>
  <c r="F284"/>
  <c r="Q267"/>
  <c r="S267" s="1"/>
  <c r="F242"/>
  <c r="C242" s="1"/>
  <c r="Q230"/>
  <c r="V214"/>
  <c r="C208"/>
  <c r="Q205"/>
  <c r="Q196"/>
  <c r="C194"/>
  <c r="C190"/>
  <c r="Q179"/>
  <c r="S179" s="1"/>
  <c r="H163"/>
  <c r="W153"/>
  <c r="Q145"/>
  <c r="S145" s="1"/>
  <c r="F138"/>
  <c r="C138" s="1"/>
  <c r="C123"/>
  <c r="Q119"/>
  <c r="S119" s="1"/>
  <c r="V118"/>
  <c r="C105"/>
  <c r="V110"/>
  <c r="V108"/>
  <c r="V106"/>
  <c r="F61" i="4"/>
  <c r="H48"/>
  <c r="J7"/>
  <c r="H299" i="5"/>
  <c r="C289"/>
  <c r="E284"/>
  <c r="H274"/>
  <c r="K274"/>
  <c r="H230"/>
  <c r="H228" s="1"/>
  <c r="C186"/>
  <c r="F182"/>
  <c r="Q176"/>
  <c r="S176" s="1"/>
  <c r="W167"/>
  <c r="C167"/>
  <c r="Q155"/>
  <c r="Q153" s="1"/>
  <c r="Q151"/>
  <c r="S151" s="1"/>
  <c r="C149"/>
  <c r="C145"/>
  <c r="W138"/>
  <c r="Q136"/>
  <c r="S136" s="1"/>
  <c r="W125"/>
  <c r="H119"/>
  <c r="Q111"/>
  <c r="S111" s="1"/>
  <c r="C111"/>
  <c r="F105"/>
  <c r="W83"/>
  <c r="V33"/>
  <c r="U33"/>
  <c r="Q91"/>
  <c r="S91" s="1"/>
  <c r="M61"/>
  <c r="W61"/>
  <c r="H61"/>
  <c r="C58"/>
  <c r="Q48"/>
  <c r="S48" s="1"/>
  <c r="C29"/>
  <c r="V26"/>
  <c r="Q20"/>
  <c r="S20" s="1"/>
  <c r="Q8"/>
  <c r="L7"/>
  <c r="L6" s="1"/>
  <c r="V296" i="1"/>
  <c r="Y296" s="1"/>
  <c r="G286"/>
  <c r="V285"/>
  <c r="Y285" s="1"/>
  <c r="V283"/>
  <c r="Y283" s="1"/>
  <c r="V281"/>
  <c r="Y281" s="1"/>
  <c r="L280"/>
  <c r="C276"/>
  <c r="V274"/>
  <c r="Y274" s="1"/>
  <c r="V263"/>
  <c r="Y263" s="1"/>
  <c r="L262"/>
  <c r="V256"/>
  <c r="Y256" s="1"/>
  <c r="L255"/>
  <c r="T250"/>
  <c r="P250"/>
  <c r="K250"/>
  <c r="G250"/>
  <c r="C253"/>
  <c r="V251"/>
  <c r="Y251" s="1"/>
  <c r="J232"/>
  <c r="C234"/>
  <c r="V229"/>
  <c r="Y229" s="1"/>
  <c r="F217"/>
  <c r="V220"/>
  <c r="Y220" s="1"/>
  <c r="L219"/>
  <c r="H217"/>
  <c r="D217"/>
  <c r="L212"/>
  <c r="V212" s="1"/>
  <c r="Y212" s="1"/>
  <c r="Q201"/>
  <c r="M201"/>
  <c r="P177"/>
  <c r="K177"/>
  <c r="L174"/>
  <c r="Q31" i="5"/>
  <c r="S31" s="1"/>
  <c r="G7"/>
  <c r="K7"/>
  <c r="S286" i="1"/>
  <c r="O286"/>
  <c r="J286"/>
  <c r="F286"/>
  <c r="C286" s="1"/>
  <c r="C266"/>
  <c r="L257"/>
  <c r="C236"/>
  <c r="R232"/>
  <c r="N232"/>
  <c r="L230"/>
  <c r="L221"/>
  <c r="T217"/>
  <c r="P217"/>
  <c r="K217"/>
  <c r="G217"/>
  <c r="M217"/>
  <c r="C199"/>
  <c r="V199" s="1"/>
  <c r="Y199" s="1"/>
  <c r="V195"/>
  <c r="Y195" s="1"/>
  <c r="O177"/>
  <c r="C295"/>
  <c r="C264"/>
  <c r="V257"/>
  <c r="Y257" s="1"/>
  <c r="V230"/>
  <c r="Y230" s="1"/>
  <c r="L227"/>
  <c r="V221"/>
  <c r="Y221" s="1"/>
  <c r="O201"/>
  <c r="J201"/>
  <c r="C185"/>
  <c r="U104" i="5"/>
  <c r="V104" s="1"/>
  <c r="C103"/>
  <c r="K83"/>
  <c r="H83" s="1"/>
  <c r="W55"/>
  <c r="H50"/>
  <c r="V36"/>
  <c r="V34"/>
  <c r="V32"/>
  <c r="V28"/>
  <c r="N7"/>
  <c r="N6" s="1"/>
  <c r="C8"/>
  <c r="I286" i="1"/>
  <c r="E286"/>
  <c r="V287"/>
  <c r="Y287" s="1"/>
  <c r="V279"/>
  <c r="Y279" s="1"/>
  <c r="V277"/>
  <c r="Y277" s="1"/>
  <c r="V261"/>
  <c r="Y261" s="1"/>
  <c r="V259"/>
  <c r="Y259" s="1"/>
  <c r="V254"/>
  <c r="Y254" s="1"/>
  <c r="L238"/>
  <c r="V238" s="1"/>
  <c r="Y238" s="1"/>
  <c r="L236"/>
  <c r="V225"/>
  <c r="Y225" s="1"/>
  <c r="V223"/>
  <c r="Y223" s="1"/>
  <c r="V218"/>
  <c r="Y218" s="1"/>
  <c r="R201"/>
  <c r="N201"/>
  <c r="I201"/>
  <c r="E201"/>
  <c r="V209"/>
  <c r="Y209" s="1"/>
  <c r="V188"/>
  <c r="Y188" s="1"/>
  <c r="C169"/>
  <c r="D164"/>
  <c r="L158"/>
  <c r="C158"/>
  <c r="V198"/>
  <c r="Y198" s="1"/>
  <c r="G177"/>
  <c r="S177"/>
  <c r="C181"/>
  <c r="V180"/>
  <c r="Y180" s="1"/>
  <c r="Q177"/>
  <c r="V160"/>
  <c r="Y160" s="1"/>
  <c r="N150"/>
  <c r="V155"/>
  <c r="Y155" s="1"/>
  <c r="L154"/>
  <c r="T150"/>
  <c r="P150"/>
  <c r="K150"/>
  <c r="G150"/>
  <c r="R135"/>
  <c r="N135"/>
  <c r="I135"/>
  <c r="E135"/>
  <c r="V134"/>
  <c r="Y134" s="1"/>
  <c r="L133"/>
  <c r="C131"/>
  <c r="V131" s="1"/>
  <c r="Y131" s="1"/>
  <c r="V128"/>
  <c r="Y128" s="1"/>
  <c r="H122"/>
  <c r="L120"/>
  <c r="V120" s="1"/>
  <c r="Y120" s="1"/>
  <c r="V117"/>
  <c r="Y117" s="1"/>
  <c r="V115"/>
  <c r="Y115" s="1"/>
  <c r="L110"/>
  <c r="E102"/>
  <c r="K102"/>
  <c r="L104"/>
  <c r="V101"/>
  <c r="Y101" s="1"/>
  <c r="V89"/>
  <c r="Y89" s="1"/>
  <c r="V66"/>
  <c r="Y66" s="1"/>
  <c r="N61"/>
  <c r="J61"/>
  <c r="F61"/>
  <c r="V54"/>
  <c r="Y54" s="1"/>
  <c r="L52"/>
  <c r="V51"/>
  <c r="Y51" s="1"/>
  <c r="C48"/>
  <c r="V47"/>
  <c r="Y47" s="1"/>
  <c r="V45"/>
  <c r="Y45" s="1"/>
  <c r="L42"/>
  <c r="V38"/>
  <c r="Y38" s="1"/>
  <c r="V36"/>
  <c r="Y36" s="1"/>
  <c r="V34"/>
  <c r="Y34" s="1"/>
  <c r="L32"/>
  <c r="V32" s="1"/>
  <c r="Y32" s="1"/>
  <c r="L25"/>
  <c r="V25" s="1"/>
  <c r="Y25" s="1"/>
  <c r="V20"/>
  <c r="Y20" s="1"/>
  <c r="V18"/>
  <c r="Y18" s="1"/>
  <c r="V16"/>
  <c r="Y16" s="1"/>
  <c r="Q9"/>
  <c r="I9"/>
  <c r="L10"/>
  <c r="H9"/>
  <c r="D9"/>
  <c r="R150"/>
  <c r="L156"/>
  <c r="C154"/>
  <c r="V154" s="1"/>
  <c r="Y154" s="1"/>
  <c r="S150"/>
  <c r="O150"/>
  <c r="L140"/>
  <c r="V140" s="1"/>
  <c r="Y140" s="1"/>
  <c r="Q135"/>
  <c r="M135"/>
  <c r="H135"/>
  <c r="D135"/>
  <c r="C133"/>
  <c r="V133" s="1"/>
  <c r="Y133" s="1"/>
  <c r="K122"/>
  <c r="F122"/>
  <c r="L118"/>
  <c r="V112"/>
  <c r="Y112" s="1"/>
  <c r="M102"/>
  <c r="C110"/>
  <c r="V110" s="1"/>
  <c r="Y110" s="1"/>
  <c r="R102"/>
  <c r="J102"/>
  <c r="F102"/>
  <c r="L88"/>
  <c r="V86"/>
  <c r="Y86" s="1"/>
  <c r="F81"/>
  <c r="L76"/>
  <c r="V76" s="1"/>
  <c r="Y76" s="1"/>
  <c r="H61"/>
  <c r="D61"/>
  <c r="V57"/>
  <c r="Y57" s="1"/>
  <c r="C50"/>
  <c r="L48"/>
  <c r="C44"/>
  <c r="C40"/>
  <c r="T9"/>
  <c r="P9"/>
  <c r="K9"/>
  <c r="G9"/>
  <c r="P135"/>
  <c r="K135"/>
  <c r="G135"/>
  <c r="V114"/>
  <c r="Y114" s="1"/>
  <c r="C108"/>
  <c r="V108" s="1"/>
  <c r="Y108" s="1"/>
  <c r="V65"/>
  <c r="Y65" s="1"/>
  <c r="T61"/>
  <c r="P61"/>
  <c r="K61"/>
  <c r="G61"/>
  <c r="L44"/>
  <c r="M9"/>
  <c r="L9" s="1"/>
  <c r="S9"/>
  <c r="O9"/>
  <c r="J9"/>
  <c r="F9"/>
  <c r="C192"/>
  <c r="V191"/>
  <c r="Y191" s="1"/>
  <c r="I177"/>
  <c r="E177"/>
  <c r="V178"/>
  <c r="Y178" s="1"/>
  <c r="V163"/>
  <c r="Y163" s="1"/>
  <c r="L162"/>
  <c r="J150"/>
  <c r="V153"/>
  <c r="Y153" s="1"/>
  <c r="Q150"/>
  <c r="M150"/>
  <c r="H150"/>
  <c r="D150"/>
  <c r="L148"/>
  <c r="V148" s="1"/>
  <c r="Y148" s="1"/>
  <c r="L146"/>
  <c r="V146" s="1"/>
  <c r="Y146" s="1"/>
  <c r="L144"/>
  <c r="V144" s="1"/>
  <c r="Y144" s="1"/>
  <c r="J135"/>
  <c r="F135"/>
  <c r="C125"/>
  <c r="V125" s="1"/>
  <c r="Y125" s="1"/>
  <c r="V123"/>
  <c r="Y123" s="1"/>
  <c r="I102"/>
  <c r="T102"/>
  <c r="P102"/>
  <c r="H102"/>
  <c r="D102"/>
  <c r="C100"/>
  <c r="V100" s="1"/>
  <c r="V93"/>
  <c r="Y93" s="1"/>
  <c r="V91"/>
  <c r="Y91" s="1"/>
  <c r="Q81"/>
  <c r="S81"/>
  <c r="V84"/>
  <c r="Y84" s="1"/>
  <c r="L72"/>
  <c r="M61"/>
  <c r="V64"/>
  <c r="Y64" s="1"/>
  <c r="S61"/>
  <c r="L62"/>
  <c r="C52"/>
  <c r="C46"/>
  <c r="V46" s="1"/>
  <c r="Y46" s="1"/>
  <c r="V41"/>
  <c r="Y41" s="1"/>
  <c r="C30"/>
  <c r="V30" s="1"/>
  <c r="Y30" s="1"/>
  <c r="V23"/>
  <c r="Y23" s="1"/>
  <c r="L21"/>
  <c r="C15"/>
  <c r="V13"/>
  <c r="Y13" s="1"/>
  <c r="V11"/>
  <c r="Y11" s="1"/>
  <c r="R9"/>
  <c r="N9"/>
  <c r="V8"/>
  <c r="C7" i="11"/>
  <c r="S6"/>
  <c r="I6"/>
  <c r="D6"/>
  <c r="C273" i="4"/>
  <c r="H227"/>
  <c r="S196"/>
  <c r="Q153"/>
  <c r="D6"/>
  <c r="C298"/>
  <c r="H273"/>
  <c r="Q259"/>
  <c r="Q227"/>
  <c r="C105"/>
  <c r="Q304"/>
  <c r="S304" s="1"/>
  <c r="S284"/>
  <c r="Q280"/>
  <c r="S280" s="1"/>
  <c r="Q275"/>
  <c r="S275" s="1"/>
  <c r="S273" s="1"/>
  <c r="C275"/>
  <c r="Q271"/>
  <c r="S271" s="1"/>
  <c r="C262"/>
  <c r="Q251"/>
  <c r="S251" s="1"/>
  <c r="S242"/>
  <c r="F241"/>
  <c r="C241" s="1"/>
  <c r="Q239"/>
  <c r="S239" s="1"/>
  <c r="S228"/>
  <c r="S227" s="1"/>
  <c r="F227"/>
  <c r="C227" s="1"/>
  <c r="S183"/>
  <c r="Q172"/>
  <c r="S172" s="1"/>
  <c r="C167"/>
  <c r="S154"/>
  <c r="S153" s="1"/>
  <c r="K153"/>
  <c r="H153" s="1"/>
  <c r="Q147"/>
  <c r="S147" s="1"/>
  <c r="C128"/>
  <c r="Q123"/>
  <c r="S123" s="1"/>
  <c r="C113"/>
  <c r="Q113"/>
  <c r="S113" s="1"/>
  <c r="K105"/>
  <c r="Q91"/>
  <c r="S91" s="1"/>
  <c r="C87"/>
  <c r="Q87"/>
  <c r="Q62"/>
  <c r="S62" s="1"/>
  <c r="C61"/>
  <c r="S55"/>
  <c r="H55"/>
  <c r="Q50"/>
  <c r="S50" s="1"/>
  <c r="J6"/>
  <c r="E6"/>
  <c r="Q299" i="5"/>
  <c r="S302"/>
  <c r="K273" i="4"/>
  <c r="F259"/>
  <c r="C259" s="1"/>
  <c r="Q145"/>
  <c r="S145" s="1"/>
  <c r="Q138"/>
  <c r="Q119"/>
  <c r="S119" s="1"/>
  <c r="C109"/>
  <c r="Q109"/>
  <c r="S109" s="1"/>
  <c r="H29"/>
  <c r="Q29"/>
  <c r="S29" s="1"/>
  <c r="C13"/>
  <c r="Q13"/>
  <c r="S13" s="1"/>
  <c r="F7"/>
  <c r="U309" i="5"/>
  <c r="V309" s="1"/>
  <c r="V307"/>
  <c r="C305"/>
  <c r="Q305"/>
  <c r="S305" s="1"/>
  <c r="U300"/>
  <c r="V300" s="1"/>
  <c r="S299"/>
  <c r="C306" i="4"/>
  <c r="Q288"/>
  <c r="S288" s="1"/>
  <c r="Q278"/>
  <c r="S278" s="1"/>
  <c r="Q253"/>
  <c r="S253" s="1"/>
  <c r="H179"/>
  <c r="C161"/>
  <c r="C158"/>
  <c r="C145"/>
  <c r="C141"/>
  <c r="S138"/>
  <c r="C136"/>
  <c r="Q125"/>
  <c r="C121"/>
  <c r="H119"/>
  <c r="Q111"/>
  <c r="S111" s="1"/>
  <c r="C111"/>
  <c r="C48"/>
  <c r="Q48"/>
  <c r="S48" s="1"/>
  <c r="U287" i="5"/>
  <c r="V287"/>
  <c r="U266"/>
  <c r="V266" s="1"/>
  <c r="C288" i="4"/>
  <c r="Q243"/>
  <c r="S243" s="1"/>
  <c r="Q194"/>
  <c r="S194" s="1"/>
  <c r="C190"/>
  <c r="G182"/>
  <c r="C182" s="1"/>
  <c r="C184"/>
  <c r="Q184"/>
  <c r="S184" s="1"/>
  <c r="F153"/>
  <c r="C153" s="1"/>
  <c r="C155"/>
  <c r="H151"/>
  <c r="F138"/>
  <c r="C138" s="1"/>
  <c r="C132"/>
  <c r="C119"/>
  <c r="M105"/>
  <c r="Q107"/>
  <c r="C83"/>
  <c r="Q73"/>
  <c r="S73" s="1"/>
  <c r="M61"/>
  <c r="Q61" s="1"/>
  <c r="C62"/>
  <c r="H61"/>
  <c r="F55"/>
  <c r="Q55" s="1"/>
  <c r="C58"/>
  <c r="L7"/>
  <c r="L6" s="1"/>
  <c r="H50"/>
  <c r="Q24"/>
  <c r="S24" s="1"/>
  <c r="C24"/>
  <c r="K7"/>
  <c r="K6" s="1"/>
  <c r="P6"/>
  <c r="C7"/>
  <c r="V303" i="5"/>
  <c r="U269"/>
  <c r="V269" s="1"/>
  <c r="Q8" i="4"/>
  <c r="V298" i="5"/>
  <c r="U291"/>
  <c r="V291"/>
  <c r="Q279"/>
  <c r="S279" s="1"/>
  <c r="F274"/>
  <c r="C274" s="1"/>
  <c r="V275"/>
  <c r="Q263"/>
  <c r="S263" s="1"/>
  <c r="U212"/>
  <c r="V212" s="1"/>
  <c r="U204"/>
  <c r="V204" s="1"/>
  <c r="U193"/>
  <c r="V193" s="1"/>
  <c r="U178"/>
  <c r="V178" s="1"/>
  <c r="U175"/>
  <c r="V175" s="1"/>
  <c r="U172"/>
  <c r="V172" s="1"/>
  <c r="U163"/>
  <c r="V163" s="1"/>
  <c r="U161"/>
  <c r="V161" s="1"/>
  <c r="Q138"/>
  <c r="S141"/>
  <c r="S138" s="1"/>
  <c r="U134"/>
  <c r="V134" s="1"/>
  <c r="U69"/>
  <c r="V69" s="1"/>
  <c r="U63"/>
  <c r="V63"/>
  <c r="U51"/>
  <c r="V51" s="1"/>
  <c r="U42"/>
  <c r="V42" s="1"/>
  <c r="U21"/>
  <c r="V21" s="1"/>
  <c r="H58" i="4"/>
  <c r="Q46"/>
  <c r="S46" s="1"/>
  <c r="C8"/>
  <c r="O6"/>
  <c r="Q308" i="5"/>
  <c r="S308" s="1"/>
  <c r="C302"/>
  <c r="V293"/>
  <c r="V292"/>
  <c r="Q284"/>
  <c r="S285"/>
  <c r="V283"/>
  <c r="S276"/>
  <c r="C272"/>
  <c r="Q272"/>
  <c r="S272" s="1"/>
  <c r="V259"/>
  <c r="V258"/>
  <c r="U256"/>
  <c r="V256"/>
  <c r="U248"/>
  <c r="V248"/>
  <c r="U245"/>
  <c r="V245"/>
  <c r="U237"/>
  <c r="V237" s="1"/>
  <c r="U233"/>
  <c r="V233" s="1"/>
  <c r="U226"/>
  <c r="V226" s="1"/>
  <c r="U225"/>
  <c r="V225"/>
  <c r="U221"/>
  <c r="V221" s="1"/>
  <c r="U220"/>
  <c r="V220" s="1"/>
  <c r="U200"/>
  <c r="V200" s="1"/>
  <c r="U177"/>
  <c r="V177"/>
  <c r="U165"/>
  <c r="V165"/>
  <c r="H153"/>
  <c r="U150"/>
  <c r="V150" s="1"/>
  <c r="U131"/>
  <c r="V131" s="1"/>
  <c r="U121"/>
  <c r="V121" s="1"/>
  <c r="U120"/>
  <c r="V120"/>
  <c r="U91"/>
  <c r="V91"/>
  <c r="U86"/>
  <c r="V86"/>
  <c r="U68"/>
  <c r="V68"/>
  <c r="C61"/>
  <c r="Q61"/>
  <c r="U60"/>
  <c r="V60" s="1"/>
  <c r="U53"/>
  <c r="V53" s="1"/>
  <c r="U48"/>
  <c r="V48" s="1"/>
  <c r="U20"/>
  <c r="V20" s="1"/>
  <c r="U12"/>
  <c r="V12" s="1"/>
  <c r="S8"/>
  <c r="V295"/>
  <c r="U290"/>
  <c r="V290"/>
  <c r="C284"/>
  <c r="V280"/>
  <c r="V278"/>
  <c r="U268"/>
  <c r="V268" s="1"/>
  <c r="F260"/>
  <c r="C263"/>
  <c r="U262"/>
  <c r="V262" s="1"/>
  <c r="C260"/>
  <c r="U253"/>
  <c r="V253"/>
  <c r="U241"/>
  <c r="V241"/>
  <c r="U236"/>
  <c r="V236"/>
  <c r="U231"/>
  <c r="V231"/>
  <c r="S230"/>
  <c r="U219"/>
  <c r="V219" s="1"/>
  <c r="U216"/>
  <c r="V216" s="1"/>
  <c r="U201"/>
  <c r="V201" s="1"/>
  <c r="U194"/>
  <c r="V194" s="1"/>
  <c r="U190"/>
  <c r="V190" s="1"/>
  <c r="U188"/>
  <c r="V188" s="1"/>
  <c r="U181"/>
  <c r="V181" s="1"/>
  <c r="U180"/>
  <c r="V180"/>
  <c r="U179"/>
  <c r="V179" s="1"/>
  <c r="U160"/>
  <c r="V160"/>
  <c r="U145"/>
  <c r="V145"/>
  <c r="U143"/>
  <c r="V143"/>
  <c r="U132"/>
  <c r="V132" s="1"/>
  <c r="U129"/>
  <c r="V129" s="1"/>
  <c r="U119"/>
  <c r="V119" s="1"/>
  <c r="U115"/>
  <c r="V115"/>
  <c r="U71"/>
  <c r="V71"/>
  <c r="U66"/>
  <c r="V66" s="1"/>
  <c r="U65"/>
  <c r="V65" s="1"/>
  <c r="U59"/>
  <c r="V59" s="1"/>
  <c r="U29"/>
  <c r="V29" s="1"/>
  <c r="K6"/>
  <c r="C20" i="4"/>
  <c r="Q20"/>
  <c r="S20" s="1"/>
  <c r="U301" i="5"/>
  <c r="V301" s="1"/>
  <c r="V296"/>
  <c r="V289"/>
  <c r="U288"/>
  <c r="V288" s="1"/>
  <c r="V281"/>
  <c r="U277"/>
  <c r="V277" s="1"/>
  <c r="V270"/>
  <c r="V264"/>
  <c r="Q260"/>
  <c r="S261"/>
  <c r="U252"/>
  <c r="V252" s="1"/>
  <c r="U247"/>
  <c r="V247" s="1"/>
  <c r="U246"/>
  <c r="V246" s="1"/>
  <c r="H242"/>
  <c r="U239"/>
  <c r="V239"/>
  <c r="U238"/>
  <c r="V238" s="1"/>
  <c r="U227"/>
  <c r="V227" s="1"/>
  <c r="U210"/>
  <c r="V210" s="1"/>
  <c r="U186"/>
  <c r="V186" s="1"/>
  <c r="U176"/>
  <c r="V176"/>
  <c r="U170"/>
  <c r="V170"/>
  <c r="U162"/>
  <c r="V162" s="1"/>
  <c r="U159"/>
  <c r="V159" s="1"/>
  <c r="C153"/>
  <c r="U151"/>
  <c r="V151"/>
  <c r="U147"/>
  <c r="V147"/>
  <c r="U142"/>
  <c r="V142"/>
  <c r="U136"/>
  <c r="V136"/>
  <c r="V135"/>
  <c r="U123"/>
  <c r="V123" s="1"/>
  <c r="U114"/>
  <c r="V114"/>
  <c r="U111"/>
  <c r="V111"/>
  <c r="U79"/>
  <c r="V79" s="1"/>
  <c r="U78"/>
  <c r="V78"/>
  <c r="U77"/>
  <c r="V77"/>
  <c r="U70"/>
  <c r="V70"/>
  <c r="U64"/>
  <c r="V64"/>
  <c r="H55"/>
  <c r="J6"/>
  <c r="U46"/>
  <c r="V46" s="1"/>
  <c r="U41"/>
  <c r="V41" s="1"/>
  <c r="U39"/>
  <c r="V39" s="1"/>
  <c r="U10"/>
  <c r="V10" s="1"/>
  <c r="U257"/>
  <c r="V257" s="1"/>
  <c r="U255"/>
  <c r="V255" s="1"/>
  <c r="Q244"/>
  <c r="U243"/>
  <c r="V243" s="1"/>
  <c r="K242"/>
  <c r="Q235"/>
  <c r="S235" s="1"/>
  <c r="S228" s="1"/>
  <c r="U234"/>
  <c r="V234" s="1"/>
  <c r="U229"/>
  <c r="V229" s="1"/>
  <c r="Q218"/>
  <c r="S218" s="1"/>
  <c r="U213"/>
  <c r="V213" s="1"/>
  <c r="U211"/>
  <c r="V211" s="1"/>
  <c r="S209"/>
  <c r="U203"/>
  <c r="V203" s="1"/>
  <c r="U202"/>
  <c r="V202" s="1"/>
  <c r="S199"/>
  <c r="U198"/>
  <c r="V198" s="1"/>
  <c r="U197"/>
  <c r="V197" s="1"/>
  <c r="S196"/>
  <c r="U195"/>
  <c r="V195" s="1"/>
  <c r="U192"/>
  <c r="V192" s="1"/>
  <c r="U191"/>
  <c r="V191" s="1"/>
  <c r="U187"/>
  <c r="V187" s="1"/>
  <c r="S183"/>
  <c r="E182"/>
  <c r="C179"/>
  <c r="U174"/>
  <c r="V174" s="1"/>
  <c r="U169"/>
  <c r="V169" s="1"/>
  <c r="U168"/>
  <c r="V168" s="1"/>
  <c r="S167"/>
  <c r="U166"/>
  <c r="V166" s="1"/>
  <c r="U158"/>
  <c r="V158" s="1"/>
  <c r="U157"/>
  <c r="V157" s="1"/>
  <c r="U156"/>
  <c r="V156" s="1"/>
  <c r="S155"/>
  <c r="C155"/>
  <c r="U154"/>
  <c r="V154" s="1"/>
  <c r="U144"/>
  <c r="V144" s="1"/>
  <c r="U137"/>
  <c r="V137" s="1"/>
  <c r="U135"/>
  <c r="Q128"/>
  <c r="S128" s="1"/>
  <c r="U124"/>
  <c r="V124" s="1"/>
  <c r="U122"/>
  <c r="V122" s="1"/>
  <c r="U117"/>
  <c r="V117" s="1"/>
  <c r="U116"/>
  <c r="V116" s="1"/>
  <c r="Q113"/>
  <c r="S113" s="1"/>
  <c r="U112"/>
  <c r="V112" s="1"/>
  <c r="H109"/>
  <c r="H105" s="1"/>
  <c r="V107"/>
  <c r="U103"/>
  <c r="V103" s="1"/>
  <c r="U102"/>
  <c r="V102" s="1"/>
  <c r="U101"/>
  <c r="V101" s="1"/>
  <c r="U100"/>
  <c r="V100" s="1"/>
  <c r="U99"/>
  <c r="V99" s="1"/>
  <c r="U98"/>
  <c r="V98" s="1"/>
  <c r="U97"/>
  <c r="V97" s="1"/>
  <c r="U96"/>
  <c r="V96" s="1"/>
  <c r="U95"/>
  <c r="V95" s="1"/>
  <c r="U94"/>
  <c r="V94" s="1"/>
  <c r="U93"/>
  <c r="V93" s="1"/>
  <c r="U92"/>
  <c r="V92" s="1"/>
  <c r="Q85"/>
  <c r="S85" s="1"/>
  <c r="S84"/>
  <c r="F83"/>
  <c r="C83" s="1"/>
  <c r="V81"/>
  <c r="U80"/>
  <c r="V80" s="1"/>
  <c r="V73"/>
  <c r="V72"/>
  <c r="Q67"/>
  <c r="S67" s="1"/>
  <c r="Q62"/>
  <c r="S62" s="1"/>
  <c r="C62"/>
  <c r="H58"/>
  <c r="V52"/>
  <c r="Q50"/>
  <c r="S50" s="1"/>
  <c r="V49"/>
  <c r="V47"/>
  <c r="V44"/>
  <c r="V43"/>
  <c r="Q40"/>
  <c r="S40" s="1"/>
  <c r="V38"/>
  <c r="V37"/>
  <c r="U31"/>
  <c r="V31" s="1"/>
  <c r="U30"/>
  <c r="V30" s="1"/>
  <c r="U27"/>
  <c r="V27" s="1"/>
  <c r="U25"/>
  <c r="V25" s="1"/>
  <c r="Q24"/>
  <c r="S24" s="1"/>
  <c r="V15"/>
  <c r="Q13"/>
  <c r="S13" s="1"/>
  <c r="H13"/>
  <c r="I7"/>
  <c r="P6"/>
  <c r="Q254"/>
  <c r="S254" s="1"/>
  <c r="C252"/>
  <c r="Q58"/>
  <c r="S58" s="1"/>
  <c r="E55"/>
  <c r="V22"/>
  <c r="V19"/>
  <c r="F7"/>
  <c r="H8"/>
  <c r="O6"/>
  <c r="V250"/>
  <c r="V249"/>
  <c r="S206"/>
  <c r="G182"/>
  <c r="G6" s="1"/>
  <c r="H151"/>
  <c r="Q149"/>
  <c r="S149" s="1"/>
  <c r="C147"/>
  <c r="C132"/>
  <c r="F125"/>
  <c r="C125" s="1"/>
  <c r="Q109"/>
  <c r="S109" s="1"/>
  <c r="S105" s="1"/>
  <c r="C109"/>
  <c r="V23"/>
  <c r="C20"/>
  <c r="V16"/>
  <c r="V14"/>
  <c r="M7"/>
  <c r="M6" s="1"/>
  <c r="U11"/>
  <c r="V11" s="1"/>
  <c r="U9"/>
  <c r="V9" s="1"/>
  <c r="W7"/>
  <c r="D7"/>
  <c r="Q240"/>
  <c r="S240" s="1"/>
  <c r="C218"/>
  <c r="Q184"/>
  <c r="S184" s="1"/>
  <c r="Q130"/>
  <c r="S130" s="1"/>
  <c r="S126"/>
  <c r="Q87"/>
  <c r="S87" s="1"/>
  <c r="H62"/>
  <c r="C13"/>
  <c r="U7" i="11"/>
  <c r="U8"/>
  <c r="R6"/>
  <c r="L286" i="1"/>
  <c r="V286"/>
  <c r="Y286" s="1"/>
  <c r="L295"/>
  <c r="V295" s="1"/>
  <c r="Y295" s="1"/>
  <c r="L273"/>
  <c r="L271"/>
  <c r="V271" s="1"/>
  <c r="Y271" s="1"/>
  <c r="I264"/>
  <c r="E264"/>
  <c r="L248"/>
  <c r="V248" s="1"/>
  <c r="Y248" s="1"/>
  <c r="L242"/>
  <c r="V242" s="1"/>
  <c r="Y242" s="1"/>
  <c r="Q232"/>
  <c r="M232"/>
  <c r="L232" s="1"/>
  <c r="R286"/>
  <c r="N286"/>
  <c r="L276"/>
  <c r="C273"/>
  <c r="L269"/>
  <c r="V269" s="1"/>
  <c r="Y269" s="1"/>
  <c r="Q264"/>
  <c r="M264"/>
  <c r="L266"/>
  <c r="V266" s="1"/>
  <c r="Y266" s="1"/>
  <c r="L253"/>
  <c r="V253" s="1"/>
  <c r="Y253" s="1"/>
  <c r="C250"/>
  <c r="L246"/>
  <c r="V246" s="1"/>
  <c r="Y246" s="1"/>
  <c r="L240"/>
  <c r="V240" s="1"/>
  <c r="Y240" s="1"/>
  <c r="V227"/>
  <c r="Y227" s="1"/>
  <c r="L289"/>
  <c r="V276"/>
  <c r="Y276" s="1"/>
  <c r="C217"/>
  <c r="L201"/>
  <c r="L292"/>
  <c r="V292" s="1"/>
  <c r="Y292" s="1"/>
  <c r="C289"/>
  <c r="V280"/>
  <c r="Y280" s="1"/>
  <c r="V262"/>
  <c r="Y262" s="1"/>
  <c r="V255"/>
  <c r="Y255" s="1"/>
  <c r="S250"/>
  <c r="O250"/>
  <c r="L250" s="1"/>
  <c r="I232"/>
  <c r="E232"/>
  <c r="V219"/>
  <c r="Y219" s="1"/>
  <c r="L217"/>
  <c r="L234"/>
  <c r="V234" s="1"/>
  <c r="Y234" s="1"/>
  <c r="F232"/>
  <c r="C232" s="1"/>
  <c r="L210"/>
  <c r="V210" s="1"/>
  <c r="Y210" s="1"/>
  <c r="L190"/>
  <c r="V190" s="1"/>
  <c r="Y190" s="1"/>
  <c r="C164"/>
  <c r="V162"/>
  <c r="Y162" s="1"/>
  <c r="L192"/>
  <c r="V192" s="1"/>
  <c r="Y192" s="1"/>
  <c r="L181"/>
  <c r="V181" s="1"/>
  <c r="Y181" s="1"/>
  <c r="J177"/>
  <c r="F177"/>
  <c r="L135"/>
  <c r="C135"/>
  <c r="V135" s="1"/>
  <c r="Y135" s="1"/>
  <c r="L122"/>
  <c r="F201"/>
  <c r="C201" s="1"/>
  <c r="V201" s="1"/>
  <c r="Y201" s="1"/>
  <c r="L183"/>
  <c r="V183" s="1"/>
  <c r="Y183" s="1"/>
  <c r="R177"/>
  <c r="N177"/>
  <c r="C174"/>
  <c r="V174" s="1"/>
  <c r="L172"/>
  <c r="V172" s="1"/>
  <c r="L164"/>
  <c r="V156"/>
  <c r="Y156" s="1"/>
  <c r="C122"/>
  <c r="V122" s="1"/>
  <c r="Y122" s="1"/>
  <c r="V118"/>
  <c r="Y118" s="1"/>
  <c r="L185"/>
  <c r="V185" s="1"/>
  <c r="Y185" s="1"/>
  <c r="L179"/>
  <c r="V179" s="1"/>
  <c r="Y179" s="1"/>
  <c r="M177"/>
  <c r="L177" s="1"/>
  <c r="L150"/>
  <c r="C150"/>
  <c r="C102"/>
  <c r="Y100"/>
  <c r="W100"/>
  <c r="L169"/>
  <c r="V169" s="1"/>
  <c r="Y169" s="1"/>
  <c r="L138"/>
  <c r="V138" s="1"/>
  <c r="Y138" s="1"/>
  <c r="G102"/>
  <c r="C106"/>
  <c r="V106" s="1"/>
  <c r="Y106" s="1"/>
  <c r="V96"/>
  <c r="Y96" s="1"/>
  <c r="V92"/>
  <c r="Y92" s="1"/>
  <c r="C88"/>
  <c r="V88" s="1"/>
  <c r="Y88" s="1"/>
  <c r="J81"/>
  <c r="D81"/>
  <c r="C55"/>
  <c r="C9"/>
  <c r="V9" s="1"/>
  <c r="Y9" s="1"/>
  <c r="S102"/>
  <c r="L85"/>
  <c r="M81"/>
  <c r="L81" s="1"/>
  <c r="C61"/>
  <c r="V50"/>
  <c r="Y50" s="1"/>
  <c r="V44"/>
  <c r="Y44" s="1"/>
  <c r="V40"/>
  <c r="Y40" s="1"/>
  <c r="V10"/>
  <c r="L152"/>
  <c r="V152" s="1"/>
  <c r="Y152" s="1"/>
  <c r="L129"/>
  <c r="V129" s="1"/>
  <c r="Y129" s="1"/>
  <c r="V104"/>
  <c r="Y104" s="1"/>
  <c r="V98"/>
  <c r="Y98" s="1"/>
  <c r="V94"/>
  <c r="Y94" s="1"/>
  <c r="V90"/>
  <c r="Y90" s="1"/>
  <c r="C85"/>
  <c r="H81"/>
  <c r="V72"/>
  <c r="Y72" s="1"/>
  <c r="V62"/>
  <c r="L55"/>
  <c r="V42"/>
  <c r="Y42" s="1"/>
  <c r="V21"/>
  <c r="Y21" s="1"/>
  <c r="O102"/>
  <c r="L102" s="1"/>
  <c r="Y82"/>
  <c r="Y56"/>
  <c r="L67"/>
  <c r="V67" s="1"/>
  <c r="Y67" s="1"/>
  <c r="C58"/>
  <c r="L15"/>
  <c r="V15" s="1"/>
  <c r="Y15" s="1"/>
  <c r="O61"/>
  <c r="L61" s="1"/>
  <c r="L58"/>
  <c r="V58" l="1"/>
  <c r="Y58" s="1"/>
  <c r="V85"/>
  <c r="V52"/>
  <c r="Y52" s="1"/>
  <c r="V48"/>
  <c r="Y48" s="1"/>
  <c r="V158"/>
  <c r="Y158" s="1"/>
  <c r="Q298" i="4"/>
  <c r="V273" i="1"/>
  <c r="Y273" s="1"/>
  <c r="C55" i="4"/>
  <c r="V236" i="1"/>
  <c r="Y236" s="1"/>
  <c r="V217"/>
  <c r="Y217" s="1"/>
  <c r="V232"/>
  <c r="Y232" s="1"/>
  <c r="G6" i="4"/>
  <c r="U267" i="5"/>
  <c r="V267"/>
  <c r="C6" i="11"/>
  <c r="U105" i="5"/>
  <c r="V105" s="1"/>
  <c r="U228"/>
  <c r="V228" s="1"/>
  <c r="V289" i="1"/>
  <c r="Y289" s="1"/>
  <c r="U184" i="5"/>
  <c r="V184" s="1"/>
  <c r="Q55"/>
  <c r="C55"/>
  <c r="V13"/>
  <c r="U13"/>
  <c r="C182"/>
  <c r="S208"/>
  <c r="U209"/>
  <c r="V209" s="1"/>
  <c r="U138"/>
  <c r="V138"/>
  <c r="Q7"/>
  <c r="U308"/>
  <c r="V308" s="1"/>
  <c r="U305"/>
  <c r="V305" s="1"/>
  <c r="M6" i="4"/>
  <c r="S87"/>
  <c r="S83" s="1"/>
  <c r="Q83"/>
  <c r="Y10" i="1"/>
  <c r="W9"/>
  <c r="V61"/>
  <c r="Y61" s="1"/>
  <c r="W172"/>
  <c r="Y172"/>
  <c r="V164"/>
  <c r="Y164" s="1"/>
  <c r="U87" i="5"/>
  <c r="V87" s="1"/>
  <c r="S205"/>
  <c r="U206"/>
  <c r="V206" s="1"/>
  <c r="F6"/>
  <c r="U58"/>
  <c r="V58" s="1"/>
  <c r="S55"/>
  <c r="U40"/>
  <c r="V40"/>
  <c r="S83"/>
  <c r="U84"/>
  <c r="V84" s="1"/>
  <c r="S182"/>
  <c r="U183"/>
  <c r="V183" s="1"/>
  <c r="U199"/>
  <c r="V199"/>
  <c r="Q228"/>
  <c r="U276"/>
  <c r="V276" s="1"/>
  <c r="S274"/>
  <c r="U263"/>
  <c r="V263" s="1"/>
  <c r="U279"/>
  <c r="V279" s="1"/>
  <c r="S107" i="4"/>
  <c r="S105" s="1"/>
  <c r="Q105"/>
  <c r="H7"/>
  <c r="H6" s="1"/>
  <c r="U299" i="5"/>
  <c r="V299" s="1"/>
  <c r="F6" i="4"/>
  <c r="S182"/>
  <c r="S283"/>
  <c r="Q273"/>
  <c r="V102" i="1"/>
  <c r="Y102" s="1"/>
  <c r="Y174"/>
  <c r="W174"/>
  <c r="L264"/>
  <c r="V264" s="1"/>
  <c r="Y264" s="1"/>
  <c r="W8" i="11"/>
  <c r="X8" s="1"/>
  <c r="S125" i="5"/>
  <c r="U126"/>
  <c r="V126"/>
  <c r="U240"/>
  <c r="V240" s="1"/>
  <c r="D6"/>
  <c r="C7"/>
  <c r="C6" s="1"/>
  <c r="V109"/>
  <c r="U109"/>
  <c r="U149"/>
  <c r="V149" s="1"/>
  <c r="I6"/>
  <c r="H7"/>
  <c r="H6" s="1"/>
  <c r="U24"/>
  <c r="V24" s="1"/>
  <c r="U50"/>
  <c r="V50" s="1"/>
  <c r="U62"/>
  <c r="V62" s="1"/>
  <c r="S61"/>
  <c r="U85"/>
  <c r="V85"/>
  <c r="U113"/>
  <c r="V113" s="1"/>
  <c r="U155"/>
  <c r="V155"/>
  <c r="U196"/>
  <c r="V196" s="1"/>
  <c r="E6"/>
  <c r="Q105"/>
  <c r="U230"/>
  <c r="V230" s="1"/>
  <c r="Q83"/>
  <c r="U141"/>
  <c r="V141" s="1"/>
  <c r="Q274"/>
  <c r="U302"/>
  <c r="V302" s="1"/>
  <c r="S241" i="4"/>
  <c r="Q283"/>
  <c r="Q241"/>
  <c r="V55" i="1"/>
  <c r="Y55" s="1"/>
  <c r="W55"/>
  <c r="W61"/>
  <c r="Y62"/>
  <c r="C81"/>
  <c r="V81" s="1"/>
  <c r="Y81" s="1"/>
  <c r="V150"/>
  <c r="Y150" s="1"/>
  <c r="C177"/>
  <c r="V177" s="1"/>
  <c r="Y177" s="1"/>
  <c r="V250"/>
  <c r="Y250" s="1"/>
  <c r="W7" i="11"/>
  <c r="U6"/>
  <c r="U130" i="5"/>
  <c r="V130"/>
  <c r="U254"/>
  <c r="V254"/>
  <c r="U67"/>
  <c r="V67"/>
  <c r="U128"/>
  <c r="V128" s="1"/>
  <c r="S153"/>
  <c r="U167"/>
  <c r="V167"/>
  <c r="U218"/>
  <c r="V218" s="1"/>
  <c r="U235"/>
  <c r="V235" s="1"/>
  <c r="S244"/>
  <c r="Q242"/>
  <c r="Q182"/>
  <c r="S260"/>
  <c r="U261"/>
  <c r="V261" s="1"/>
  <c r="S7"/>
  <c r="U8"/>
  <c r="V8" s="1"/>
  <c r="U272"/>
  <c r="V272" s="1"/>
  <c r="S284"/>
  <c r="U285"/>
  <c r="V285" s="1"/>
  <c r="Q125"/>
  <c r="Q208"/>
  <c r="Q7" i="4"/>
  <c r="S8"/>
  <c r="S7" s="1"/>
  <c r="C6"/>
  <c r="S61"/>
  <c r="Q182"/>
  <c r="Y85" i="1" l="1"/>
  <c r="W81"/>
  <c r="W6" i="11"/>
  <c r="X6" s="1"/>
  <c r="U7" i="5"/>
  <c r="V7" s="1"/>
  <c r="S6" i="4"/>
  <c r="U153" i="5"/>
  <c r="V153" s="1"/>
  <c r="U205"/>
  <c r="V205" s="1"/>
  <c r="Q6" i="4"/>
  <c r="U244" i="5"/>
  <c r="V244"/>
  <c r="S242"/>
  <c r="S6" s="1"/>
  <c r="U6" s="1"/>
  <c r="U61"/>
  <c r="V61" s="1"/>
  <c r="U125"/>
  <c r="V125"/>
  <c r="Q6"/>
  <c r="U284"/>
  <c r="V284" s="1"/>
  <c r="U260"/>
  <c r="V260" s="1"/>
  <c r="U274"/>
  <c r="V274"/>
  <c r="U83"/>
  <c r="V83" s="1"/>
  <c r="U55"/>
  <c r="V55"/>
  <c r="U208"/>
  <c r="V208" s="1"/>
  <c r="X7" i="11"/>
  <c r="U182" i="5"/>
  <c r="V182"/>
  <c r="U242" l="1"/>
  <c r="V242"/>
</calcChain>
</file>

<file path=xl/sharedStrings.xml><?xml version="1.0" encoding="utf-8"?>
<sst xmlns="http://schemas.openxmlformats.org/spreadsheetml/2006/main" count="1373" uniqueCount="384">
  <si>
    <t>附件</t>
  </si>
  <si>
    <t>2015—2016学年义务教育阶段残疾学生公用经费补助安排表</t>
  </si>
  <si>
    <t>地区</t>
  </si>
  <si>
    <t>学校名称</t>
  </si>
  <si>
    <t>2015-2016学年特殊教育学校义务教育阶段(人)</t>
  </si>
  <si>
    <t>公用经费（元）</t>
  </si>
  <si>
    <t>备注</t>
  </si>
  <si>
    <t>小学生</t>
  </si>
  <si>
    <t>初中生</t>
  </si>
  <si>
    <t>合计</t>
  </si>
  <si>
    <t>省财政分担</t>
  </si>
  <si>
    <t>小计</t>
  </si>
  <si>
    <t>视力残疾</t>
  </si>
  <si>
    <t>视力（元）</t>
  </si>
  <si>
    <t>听力残疾</t>
  </si>
  <si>
    <t>听力（元）</t>
  </si>
  <si>
    <t>智力残疾</t>
  </si>
  <si>
    <t>智力（元）</t>
  </si>
  <si>
    <t>其他残疾</t>
  </si>
  <si>
    <t>其它（元）</t>
  </si>
  <si>
    <t>其他（元）</t>
  </si>
  <si>
    <t>比例(%)</t>
  </si>
  <si>
    <t>金额</t>
  </si>
  <si>
    <t>广东省</t>
  </si>
  <si>
    <t>广州市</t>
  </si>
  <si>
    <t>广州市直</t>
  </si>
  <si>
    <t>广州市盲人学校</t>
  </si>
  <si>
    <t>广州市聋人学校</t>
  </si>
  <si>
    <t>广州市社会福利院附属特殊教育学校</t>
  </si>
  <si>
    <t>广州康复实验学校</t>
  </si>
  <si>
    <t>荔湾区</t>
  </si>
  <si>
    <t>广州市荔湾区耀华小学</t>
  </si>
  <si>
    <t>广州市荔湾区致爱学校</t>
  </si>
  <si>
    <t>广州市荔湾区康迪学校</t>
  </si>
  <si>
    <t>广州市荔湾区西华路小学</t>
  </si>
  <si>
    <t>广州市荔湾区新东小学</t>
  </si>
  <si>
    <t>越秀区</t>
  </si>
  <si>
    <t>广州市越秀区启智学校</t>
  </si>
  <si>
    <t>广州市越秀区培智学校</t>
  </si>
  <si>
    <t>广州市越秀区至灵学校</t>
  </si>
  <si>
    <t>海珠区</t>
  </si>
  <si>
    <t>海珠区启能学校</t>
  </si>
  <si>
    <t>梅园西路小学</t>
  </si>
  <si>
    <t>工业大道中路小学</t>
  </si>
  <si>
    <t>聚德西路小学</t>
  </si>
  <si>
    <t>天河区</t>
  </si>
  <si>
    <t>广州市天河区启慧学校</t>
  </si>
  <si>
    <t>白云区</t>
  </si>
  <si>
    <t>广州市白云区爱心学校</t>
  </si>
  <si>
    <t>广州市康纳学校</t>
  </si>
  <si>
    <t>广州市白云区慧灵一校</t>
  </si>
  <si>
    <t>广州市残疾人安养院附属学校</t>
  </si>
  <si>
    <t>白云区金沙小学</t>
  </si>
  <si>
    <t>白云区钟落潭小学</t>
  </si>
  <si>
    <t>白云区竹料第一小学</t>
  </si>
  <si>
    <t>黄埔区</t>
  </si>
  <si>
    <t>广州市黄埔区启智学校</t>
  </si>
  <si>
    <t>番禺区</t>
  </si>
  <si>
    <t>广州市番禺区培智学校</t>
  </si>
  <si>
    <t>花都区</t>
  </si>
  <si>
    <t>广州市花都区智能学校</t>
  </si>
  <si>
    <t>萝岗区</t>
  </si>
  <si>
    <t>广州市萝岗区知明学校</t>
  </si>
  <si>
    <t>增城区</t>
  </si>
  <si>
    <t>增城市荔城街致明学校</t>
  </si>
  <si>
    <t>从化区</t>
  </si>
  <si>
    <t>流溪小学特教学校</t>
  </si>
  <si>
    <t>南沙区</t>
  </si>
  <si>
    <t>南沙区万顷沙小学</t>
  </si>
  <si>
    <t>南沙区麒麟小学</t>
  </si>
  <si>
    <t>珠海市</t>
  </si>
  <si>
    <t>珠海市直</t>
  </si>
  <si>
    <t>珠海市特殊教育学校</t>
  </si>
  <si>
    <t>香洲区</t>
  </si>
  <si>
    <t>斗门区</t>
  </si>
  <si>
    <t>斗门区特殊教育学校</t>
  </si>
  <si>
    <t>金湾区</t>
  </si>
  <si>
    <t>汕头市</t>
  </si>
  <si>
    <t>汕头市直</t>
  </si>
  <si>
    <t>汕头市聋哑学校</t>
  </si>
  <si>
    <t>汕头市特殊教育学校</t>
  </si>
  <si>
    <t>龙湖区</t>
  </si>
  <si>
    <t>汕头市龙湖区育智学校</t>
  </si>
  <si>
    <t>金平区</t>
  </si>
  <si>
    <t>汕头市存心学校</t>
  </si>
  <si>
    <t>汕头市芙蓉小学</t>
  </si>
  <si>
    <t>汕头市大华二小</t>
  </si>
  <si>
    <t>镇邦路第一小学</t>
  </si>
  <si>
    <t>潮阳区</t>
  </si>
  <si>
    <t>潮阳区文光镇二小学</t>
  </si>
  <si>
    <t>潮阳区河溪东陇小学</t>
  </si>
  <si>
    <t>潮阳区关埠玉山小学</t>
  </si>
  <si>
    <t>澄海区</t>
  </si>
  <si>
    <t>澄海启智学校</t>
  </si>
  <si>
    <t>濠江区</t>
  </si>
  <si>
    <t>潮南区</t>
  </si>
  <si>
    <t>南澳县</t>
  </si>
  <si>
    <t>佛山市</t>
  </si>
  <si>
    <t>佛山市直</t>
  </si>
  <si>
    <t>佛山市启聪学校</t>
  </si>
  <si>
    <t>禅城区</t>
  </si>
  <si>
    <t>禅城区启智学校</t>
  </si>
  <si>
    <t>三水区</t>
  </si>
  <si>
    <t>佛山市三水区启智学校</t>
  </si>
  <si>
    <t>高明区</t>
  </si>
  <si>
    <t>南海区</t>
  </si>
  <si>
    <t>佛山市南海区星辉学校</t>
  </si>
  <si>
    <t>桂城街道叠滘第二小学</t>
  </si>
  <si>
    <t>南海区大沥城区小学</t>
  </si>
  <si>
    <t>南海区大沥镇黄岐小学</t>
  </si>
  <si>
    <t>南大沥镇盐步中心小学</t>
  </si>
  <si>
    <t>南海区里水镇麻奢小学</t>
  </si>
  <si>
    <t>九江镇儒林第二小学</t>
  </si>
  <si>
    <t>南海区丹灶镇第二小学</t>
  </si>
  <si>
    <t>南海区丹灶镇罗行小学</t>
  </si>
  <si>
    <t>南海区西樵镇第一小学</t>
  </si>
  <si>
    <t>西樵镇大桐堡小学</t>
  </si>
  <si>
    <t>顺德区</t>
  </si>
  <si>
    <t>佛山市顺德区启智学校</t>
  </si>
  <si>
    <t>韶关市</t>
  </si>
  <si>
    <t>韶关市直</t>
  </si>
  <si>
    <t>韶关市特殊教育学校</t>
  </si>
  <si>
    <t>武江区</t>
  </si>
  <si>
    <t>韶关市武江区东岗小学</t>
  </si>
  <si>
    <t>曲江区</t>
  </si>
  <si>
    <t>韶关市曲江区启智学校</t>
  </si>
  <si>
    <t>翁源县</t>
  </si>
  <si>
    <t>韶关市翁源县启智学校</t>
  </si>
  <si>
    <t>乳源县</t>
  </si>
  <si>
    <t>乳源县特殊教育学校</t>
  </si>
  <si>
    <t>新丰县</t>
  </si>
  <si>
    <t>新丰县启智学校</t>
  </si>
  <si>
    <t>乐昌市</t>
  </si>
  <si>
    <t>乐昌市启智学校</t>
  </si>
  <si>
    <t>浈江区</t>
  </si>
  <si>
    <t>始兴县</t>
  </si>
  <si>
    <t>仁化县</t>
  </si>
  <si>
    <t>仁化县特殊教育学校</t>
  </si>
  <si>
    <t>南雄市</t>
  </si>
  <si>
    <t>南雄市特殊教育学校</t>
  </si>
  <si>
    <t>河源市</t>
  </si>
  <si>
    <t>市直属</t>
  </si>
  <si>
    <t>河源市博爱学校</t>
  </si>
  <si>
    <t>源城区</t>
  </si>
  <si>
    <t>连平县</t>
  </si>
  <si>
    <t>连平县仁爱学校</t>
  </si>
  <si>
    <t>和平县</t>
  </si>
  <si>
    <t>和平县特殊教育学校</t>
  </si>
  <si>
    <t>东源县</t>
  </si>
  <si>
    <t>东源县特殊学校</t>
  </si>
  <si>
    <t>紫金县</t>
  </si>
  <si>
    <t>紫金县启智学校</t>
  </si>
  <si>
    <t>龙川县</t>
  </si>
  <si>
    <t>龙川县特殊教育学校</t>
  </si>
  <si>
    <t>梅州市</t>
  </si>
  <si>
    <t>梅州市直</t>
  </si>
  <si>
    <t>梅州市特殊教育学校</t>
  </si>
  <si>
    <t>梅江区</t>
  </si>
  <si>
    <t>梅县</t>
  </si>
  <si>
    <t>梅县特殊教育学校</t>
  </si>
  <si>
    <t>大埔县</t>
  </si>
  <si>
    <t>大埔县特殊学校</t>
  </si>
  <si>
    <t>平远县</t>
  </si>
  <si>
    <t>蕉岭县</t>
  </si>
  <si>
    <t>丰顺县</t>
  </si>
  <si>
    <t>丰顺县特殊教育学校</t>
  </si>
  <si>
    <t>五华县</t>
  </si>
  <si>
    <t>五华县特殊学校</t>
  </si>
  <si>
    <t>兴宁市</t>
  </si>
  <si>
    <t>兴宁市特殊教育学校</t>
  </si>
  <si>
    <t>惠州市</t>
  </si>
  <si>
    <t>惠州市直</t>
  </si>
  <si>
    <t>惠州市特殊学校</t>
  </si>
  <si>
    <t>惠城区</t>
  </si>
  <si>
    <t>惠州市护苗培智学校</t>
  </si>
  <si>
    <t>惠阳区</t>
  </si>
  <si>
    <t>惠阳区特殊教育学校</t>
  </si>
  <si>
    <t>惠东县</t>
  </si>
  <si>
    <t>惠东县培智学校</t>
  </si>
  <si>
    <t>龙门县</t>
  </si>
  <si>
    <t>龙门县特殊教育学校</t>
  </si>
  <si>
    <t>惠城区（仲恺区代管）</t>
  </si>
  <si>
    <r>
      <t>惠阳区(大亚湾区</t>
    </r>
    <r>
      <rPr>
        <sz val="9"/>
        <rFont val="宋体"/>
        <family val="3"/>
        <charset val="134"/>
      </rPr>
      <t>)</t>
    </r>
  </si>
  <si>
    <t>博罗县</t>
  </si>
  <si>
    <t>博罗县特殊教育学校</t>
  </si>
  <si>
    <t>汕尾市</t>
  </si>
  <si>
    <t>汕尾市直</t>
  </si>
  <si>
    <t>汕尾市特殊教育学校</t>
  </si>
  <si>
    <t>城区</t>
  </si>
  <si>
    <r>
      <t>海丰县(红海湾经济开发区</t>
    </r>
    <r>
      <rPr>
        <sz val="9"/>
        <rFont val="宋体"/>
        <family val="3"/>
        <charset val="134"/>
      </rPr>
      <t>)</t>
    </r>
  </si>
  <si>
    <t>海丰县</t>
  </si>
  <si>
    <t>陆丰市</t>
  </si>
  <si>
    <t>陆丰市特殊教育学校</t>
  </si>
  <si>
    <t>陆河县</t>
  </si>
  <si>
    <t>东莞市</t>
  </si>
  <si>
    <t>东莞启智学校</t>
  </si>
  <si>
    <t>中山市</t>
  </si>
  <si>
    <t>中山市特殊学校</t>
  </si>
  <si>
    <t>中山市小榄博华特殊教育学校</t>
  </si>
  <si>
    <t>江门市</t>
  </si>
  <si>
    <t>江门市直</t>
  </si>
  <si>
    <t>江门市启智学校</t>
  </si>
  <si>
    <t>新会区</t>
  </si>
  <si>
    <t>新会区特殊教育学校</t>
  </si>
  <si>
    <t>台山市</t>
  </si>
  <si>
    <t>台山市特殊教育中心</t>
  </si>
  <si>
    <t>开平市</t>
  </si>
  <si>
    <t>开平市特殊教育学校</t>
  </si>
  <si>
    <t>恩平市</t>
  </si>
  <si>
    <t>恩平市特殊教育学校</t>
  </si>
  <si>
    <t>蓬江区</t>
  </si>
  <si>
    <t>江海区</t>
  </si>
  <si>
    <t>鹤山市</t>
  </si>
  <si>
    <t>鹤山市特殊教育学校</t>
  </si>
  <si>
    <t>阳江市</t>
  </si>
  <si>
    <t>阳江市特殊教育学校</t>
  </si>
  <si>
    <t>江城区</t>
  </si>
  <si>
    <r>
      <t>阳春市</t>
    </r>
    <r>
      <rPr>
        <sz val="9"/>
        <rFont val="宋体"/>
        <family val="3"/>
        <charset val="134"/>
      </rPr>
      <t>(</t>
    </r>
    <r>
      <rPr>
        <sz val="9"/>
        <rFont val="宋体"/>
        <family val="3"/>
        <charset val="134"/>
      </rPr>
      <t>阳江农垦局</t>
    </r>
    <r>
      <rPr>
        <sz val="9"/>
        <rFont val="宋体"/>
        <family val="3"/>
        <charset val="134"/>
      </rPr>
      <t>)</t>
    </r>
  </si>
  <si>
    <t>阳西县</t>
  </si>
  <si>
    <t>阳西县特殊教育学校</t>
  </si>
  <si>
    <t>阳东县</t>
  </si>
  <si>
    <t>阳春市</t>
  </si>
  <si>
    <t>阳春市启智学校</t>
  </si>
  <si>
    <t>湛江市</t>
  </si>
  <si>
    <t>湛江市直</t>
  </si>
  <si>
    <t>湛江市特殊教育学校</t>
  </si>
  <si>
    <t>赤坎区</t>
  </si>
  <si>
    <t>霞山区</t>
  </si>
  <si>
    <t>坡头区</t>
  </si>
  <si>
    <t>麻章区</t>
  </si>
  <si>
    <t>霞山区（开发区代管）</t>
  </si>
  <si>
    <t>遂溪县</t>
  </si>
  <si>
    <t>廉江市</t>
  </si>
  <si>
    <t>吴川市</t>
  </si>
  <si>
    <t>吴川市特殊教育学校</t>
  </si>
  <si>
    <t>雷州市</t>
  </si>
  <si>
    <t>雷州市松竹镇中心小学</t>
  </si>
  <si>
    <t>雷州市唐家镇中心小学</t>
  </si>
  <si>
    <t>雷州市龙门镇德地小学</t>
  </si>
  <si>
    <t>徐闻县</t>
  </si>
  <si>
    <t>茂名市</t>
  </si>
  <si>
    <t>茂名市直</t>
  </si>
  <si>
    <t>茂名市特殊教育学校</t>
  </si>
  <si>
    <t>电白县</t>
  </si>
  <si>
    <t>电白县特殊教育学校</t>
  </si>
  <si>
    <t>化州市</t>
  </si>
  <si>
    <t>化州市特殊教育学校</t>
  </si>
  <si>
    <t>茂南区</t>
  </si>
  <si>
    <t>茂港区</t>
  </si>
  <si>
    <r>
      <t>电白县(滨海新区</t>
    </r>
    <r>
      <rPr>
        <sz val="9"/>
        <rFont val="宋体"/>
        <family val="3"/>
        <charset val="134"/>
      </rPr>
      <t>)</t>
    </r>
  </si>
  <si>
    <r>
      <t>电白县(高新区</t>
    </r>
    <r>
      <rPr>
        <sz val="9"/>
        <rFont val="宋体"/>
        <family val="3"/>
        <charset val="134"/>
      </rPr>
      <t>)</t>
    </r>
  </si>
  <si>
    <t>信宜市</t>
  </si>
  <si>
    <t>信宜市特殊福音教育学校</t>
  </si>
  <si>
    <t>信宜市特殊教育学校</t>
  </si>
  <si>
    <t>高州市</t>
  </si>
  <si>
    <t>高州市特殊教育学校</t>
  </si>
  <si>
    <t>肇庆市</t>
  </si>
  <si>
    <t>肇庆市直</t>
  </si>
  <si>
    <t>肇庆市启聪学校</t>
  </si>
  <si>
    <t>端州区</t>
  </si>
  <si>
    <t>启智学校</t>
  </si>
  <si>
    <t>广宁县</t>
  </si>
  <si>
    <t>广宁县特殊学校</t>
  </si>
  <si>
    <t>德庆县</t>
  </si>
  <si>
    <t>德庆县启智示范学校</t>
  </si>
  <si>
    <t>高要市</t>
  </si>
  <si>
    <t>高要市启智学校</t>
  </si>
  <si>
    <t>四会市</t>
  </si>
  <si>
    <t>四会市特殊教育学校</t>
  </si>
  <si>
    <t>鼎湖区</t>
  </si>
  <si>
    <r>
      <t>四会市(大旺区</t>
    </r>
    <r>
      <rPr>
        <sz val="9"/>
        <rFont val="宋体"/>
        <family val="3"/>
        <charset val="134"/>
      </rPr>
      <t>)</t>
    </r>
  </si>
  <si>
    <t>封开县</t>
  </si>
  <si>
    <t>封开县特殊教育学校</t>
  </si>
  <si>
    <t>怀集县</t>
  </si>
  <si>
    <t>怀集县特殊教育学校</t>
  </si>
  <si>
    <t>清远市</t>
  </si>
  <si>
    <t>清远市特殊学校</t>
  </si>
  <si>
    <t>清城区</t>
  </si>
  <si>
    <t>佛冈县</t>
  </si>
  <si>
    <t>佛冈县启智学校</t>
  </si>
  <si>
    <t>连州市</t>
  </si>
  <si>
    <t>连州市特殊教育学校</t>
  </si>
  <si>
    <t>阳山县</t>
  </si>
  <si>
    <t>阳山县特殊教育学校</t>
  </si>
  <si>
    <t>连山县</t>
  </si>
  <si>
    <t>连南县</t>
  </si>
  <si>
    <t>清新区</t>
  </si>
  <si>
    <t>英德市</t>
  </si>
  <si>
    <t>英德市智通学校</t>
  </si>
  <si>
    <t>潮州市</t>
  </si>
  <si>
    <t>湘桥区</t>
  </si>
  <si>
    <t>湘桥区集德启智学校</t>
  </si>
  <si>
    <r>
      <t>潮安县(枫溪区</t>
    </r>
    <r>
      <rPr>
        <sz val="9"/>
        <rFont val="宋体"/>
        <family val="3"/>
        <charset val="134"/>
      </rPr>
      <t>)</t>
    </r>
  </si>
  <si>
    <t>潮安区</t>
  </si>
  <si>
    <t>潮安县育智学校</t>
  </si>
  <si>
    <t>饶平县</t>
  </si>
  <si>
    <t>饶平县黄冈镇益智学校</t>
  </si>
  <si>
    <t>揭阳市</t>
  </si>
  <si>
    <t>揭阳市特殊教育学校</t>
  </si>
  <si>
    <t>榕城区</t>
  </si>
  <si>
    <t>揭东区</t>
  </si>
  <si>
    <t>揭东区特殊教育学校</t>
  </si>
  <si>
    <t>惠来县</t>
  </si>
  <si>
    <t>揭西县</t>
  </si>
  <si>
    <t>普宁市</t>
  </si>
  <si>
    <t>普宁市流沙第一小学</t>
  </si>
  <si>
    <t>普宁市梅塘镇远光小学</t>
  </si>
  <si>
    <t xml:space="preserve">揭东区（蓝城区代管）
</t>
  </si>
  <si>
    <t>榕城区（空港经济区代管）</t>
  </si>
  <si>
    <t>普宁市（普侨区）</t>
  </si>
  <si>
    <t>云浮市</t>
  </si>
  <si>
    <t>云浮市直</t>
  </si>
  <si>
    <t>云浮市特殊教育学校</t>
  </si>
  <si>
    <t>云城区</t>
  </si>
  <si>
    <t>新兴县</t>
  </si>
  <si>
    <t>新兴县特殊教育学校</t>
  </si>
  <si>
    <t>新兴县新城镇中心小学</t>
  </si>
  <si>
    <t>郁南县</t>
  </si>
  <si>
    <t>郁南县都城镇特殊教育学校</t>
  </si>
  <si>
    <t>云安县</t>
  </si>
  <si>
    <t>罗定市</t>
  </si>
  <si>
    <t>罗城镇启聪学校</t>
  </si>
  <si>
    <t>下达2020年及清算2019年义务教育阶段残疾学生公用经费补助明细表</t>
  </si>
  <si>
    <t>学校名称或就读类型</t>
  </si>
  <si>
    <t>2018学年义务教育阶段残疾学生数(人)</t>
  </si>
  <si>
    <t>2018学年特殊教育学校义务教育阶段(人)</t>
  </si>
  <si>
    <t>2018学年特教班学生(人)</t>
  </si>
  <si>
    <t>2018学年随班就读、送教上门(人)</t>
  </si>
  <si>
    <t>已安排随班就读、送教上门学生公用经费</t>
  </si>
  <si>
    <t>提前下达2020年公用经费（元）</t>
  </si>
  <si>
    <t>清算2019年公用经费（元）</t>
  </si>
  <si>
    <t>2020年下达金额（元）</t>
  </si>
  <si>
    <t>待追减金额</t>
  </si>
  <si>
    <t>省财政应提前下达2020年金额</t>
  </si>
  <si>
    <t>2019年已下达金额</t>
  </si>
  <si>
    <t>本次清算金额</t>
  </si>
  <si>
    <t>全省合计</t>
  </si>
  <si>
    <t>广州市荔湾区鸿图苑小学</t>
  </si>
  <si>
    <t>普通学校随班就读、送教上门</t>
  </si>
  <si>
    <t>佛山市高明区启慧学校</t>
  </si>
  <si>
    <t>梅县区</t>
  </si>
  <si>
    <t>惠城区（仲恺区）</t>
  </si>
  <si>
    <t>惠阳区(大亚湾区)</t>
  </si>
  <si>
    <t>海丰县(红海湾经济开发区)</t>
  </si>
  <si>
    <t>陆河县特殊教育学校</t>
  </si>
  <si>
    <t>东莞市康复实验学校</t>
  </si>
  <si>
    <t>江城区（海陵岛试验区代管）</t>
  </si>
  <si>
    <t>江城区（高新区代管）</t>
  </si>
  <si>
    <t>阳春市(阳江农垦局)</t>
  </si>
  <si>
    <t>湛江市霞山区培智学校</t>
  </si>
  <si>
    <t>霞山区（开发区）</t>
  </si>
  <si>
    <t>遂溪县特殊教育学校</t>
  </si>
  <si>
    <t>雷州市特殊教育学校</t>
  </si>
  <si>
    <t>廉江市特殊教育学校</t>
  </si>
  <si>
    <t>徐闻县特殊教育学校</t>
  </si>
  <si>
    <t>电白区</t>
  </si>
  <si>
    <t>电白区(滨海新区)</t>
  </si>
  <si>
    <t>电白区(高新区)</t>
  </si>
  <si>
    <t>四会市(大旺区)</t>
  </si>
  <si>
    <t>潮安区(枫溪区)</t>
  </si>
  <si>
    <t>浮山镇东官小学</t>
  </si>
  <si>
    <t>市直属（普侨区）</t>
  </si>
  <si>
    <t>榕城区（空港经济区）</t>
  </si>
  <si>
    <t>揭东区（蓝城区）</t>
  </si>
  <si>
    <t>惠来县（大南海石化工业区）</t>
  </si>
  <si>
    <t>揭西县特殊教育学校</t>
  </si>
  <si>
    <t>提前下达2017学年义务教育阶段残疾学生公用经费补助明细表</t>
  </si>
  <si>
    <t>2015学年特殊教育学校义务教育阶段(人)</t>
  </si>
  <si>
    <t>2015学年特教班学生(人)</t>
  </si>
  <si>
    <t>2015学年随班就读学生(人)</t>
  </si>
  <si>
    <r>
      <t>提前下达201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学年公用经费（元）</t>
    </r>
  </si>
  <si>
    <t>清算2016年公用经费（元）</t>
  </si>
  <si>
    <t>本次下达金额</t>
  </si>
  <si>
    <t>小学生6000元/人</t>
  </si>
  <si>
    <t>初中生6000元/人</t>
  </si>
  <si>
    <t>已下达金额</t>
  </si>
  <si>
    <t>待清算金额</t>
  </si>
  <si>
    <t>白云区人和镇第二小学</t>
  </si>
  <si>
    <t>金平区蓝天下特殊教育学校</t>
  </si>
  <si>
    <t>潮阳区海门洪洞小学</t>
  </si>
  <si>
    <t>市直</t>
  </si>
  <si>
    <t>阳东县特殊教育学校</t>
  </si>
  <si>
    <t>电白区（茂港区）</t>
  </si>
  <si>
    <t>附件2：</t>
    <phoneticPr fontId="5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</si>
</sst>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#,##0_ ;[Red]\-#,##0\ "/>
  </numFmts>
  <fonts count="26">
    <font>
      <sz val="11"/>
      <color indexed="8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name val="仿宋_GB2312"/>
      <family val="3"/>
      <charset val="134"/>
    </font>
    <font>
      <sz val="16"/>
      <name val="方正小标宋简体"/>
      <family val="3"/>
      <charset val="134"/>
    </font>
    <font>
      <b/>
      <sz val="9"/>
      <name val="宋体"/>
      <family val="3"/>
      <charset val="134"/>
    </font>
    <font>
      <sz val="9.5"/>
      <name val="宋体"/>
      <family val="3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  <font>
      <sz val="11"/>
      <name val="仿宋_GB2312"/>
      <family val="3"/>
      <charset val="134"/>
    </font>
    <font>
      <sz val="18"/>
      <name val="方正小标宋简体"/>
      <family val="3"/>
      <charset val="134"/>
    </font>
    <font>
      <b/>
      <sz val="10"/>
      <name val="仿宋_GB2312"/>
      <family val="3"/>
      <charset val="134"/>
    </font>
    <font>
      <b/>
      <sz val="9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6"/>
      <name val="黑体"/>
      <family val="3"/>
      <charset val="134"/>
    </font>
    <font>
      <sz val="9"/>
      <color indexed="10"/>
      <name val="宋体"/>
      <family val="3"/>
      <charset val="134"/>
    </font>
    <font>
      <sz val="12"/>
      <color rgb="FFFF0000"/>
      <name val="仿宋_GB2312"/>
      <family val="3"/>
      <charset val="134"/>
    </font>
    <font>
      <sz val="9"/>
      <name val="宋体"/>
      <family val="3"/>
      <charset val="134"/>
      <scheme val="minor"/>
    </font>
    <font>
      <sz val="18"/>
      <color rgb="FFFF0000"/>
      <name val="方正小标宋简体"/>
      <family val="3"/>
      <charset val="134"/>
    </font>
    <font>
      <b/>
      <sz val="9"/>
      <name val="宋体"/>
      <family val="3"/>
      <charset val="134"/>
      <scheme val="minor"/>
    </font>
    <font>
      <sz val="10"/>
      <color rgb="FFFF0000"/>
      <name val="仿宋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4" fillId="0" borderId="0" xfId="0" applyFont="1" applyFill="1" applyAlignment="1"/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9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/>
    <xf numFmtId="41" fontId="5" fillId="4" borderId="1" xfId="0" applyNumberFormat="1" applyFon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left" vertical="center" wrapText="1" readingOrder="1"/>
      <protection locked="0"/>
    </xf>
    <xf numFmtId="0" fontId="1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 readingOrder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21" fillId="0" borderId="0" xfId="0" applyFont="1" applyFill="1" applyAlignment="1"/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176" fontId="11" fillId="0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 vertical="center"/>
    </xf>
    <xf numFmtId="43" fontId="22" fillId="0" borderId="0" xfId="0" applyNumberFormat="1" applyFont="1" applyFill="1" applyAlignment="1"/>
    <xf numFmtId="0" fontId="11" fillId="0" borderId="0" xfId="0" applyFont="1" applyFill="1" applyAlignment="1"/>
    <xf numFmtId="0" fontId="13" fillId="0" borderId="0" xfId="0" applyFont="1" applyFill="1" applyAlignment="1">
      <alignment horizontal="left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left" vertical="center" wrapText="1" readingOrder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 applyProtection="1">
      <alignment horizontal="center" vertical="center" wrapText="1" readingOrder="1"/>
      <protection locked="0"/>
    </xf>
    <xf numFmtId="0" fontId="22" fillId="0" borderId="3" xfId="0" applyFont="1" applyFill="1" applyBorder="1" applyAlignment="1" applyProtection="1">
      <alignment horizontal="center" vertical="center" wrapText="1"/>
      <protection locked="0"/>
    </xf>
    <xf numFmtId="176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right"/>
    </xf>
    <xf numFmtId="0" fontId="16" fillId="0" borderId="5" xfId="0" applyNumberFormat="1" applyFont="1" applyFill="1" applyBorder="1" applyAlignment="1">
      <alignment horizontal="center" vertical="center" wrapText="1"/>
    </xf>
    <xf numFmtId="0" fontId="15" fillId="0" borderId="1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1" fontId="22" fillId="0" borderId="1" xfId="0" applyNumberFormat="1" applyFont="1" applyFill="1" applyBorder="1" applyAlignment="1">
      <alignment horizontal="right" vertical="center" wrapText="1"/>
    </xf>
    <xf numFmtId="41" fontId="22" fillId="0" borderId="1" xfId="0" applyNumberFormat="1" applyFont="1" applyFill="1" applyBorder="1" applyAlignment="1">
      <alignment horizontal="center" vertical="center"/>
    </xf>
    <xf numFmtId="41" fontId="22" fillId="0" borderId="1" xfId="0" applyNumberFormat="1" applyFont="1" applyFill="1" applyBorder="1" applyAlignment="1">
      <alignment horizontal="center" vertical="center" wrapText="1"/>
    </xf>
    <xf numFmtId="41" fontId="22" fillId="0" borderId="8" xfId="0" applyNumberFormat="1" applyFont="1" applyFill="1" applyBorder="1" applyAlignment="1">
      <alignment horizontal="center" vertical="center" wrapText="1"/>
    </xf>
    <xf numFmtId="43" fontId="22" fillId="0" borderId="1" xfId="0" applyNumberFormat="1" applyFont="1" applyFill="1" applyBorder="1" applyAlignment="1"/>
    <xf numFmtId="0" fontId="11" fillId="0" borderId="1" xfId="0" applyFont="1" applyFill="1" applyBorder="1" applyAlignment="1"/>
    <xf numFmtId="177" fontId="22" fillId="0" borderId="8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/>
    </xf>
    <xf numFmtId="0" fontId="1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center"/>
    </xf>
    <xf numFmtId="0" fontId="4" fillId="3" borderId="0" xfId="0" applyFont="1" applyFill="1" applyAlignment="1"/>
    <xf numFmtId="0" fontId="4" fillId="6" borderId="0" xfId="0" applyFont="1" applyFill="1" applyAlignment="1"/>
    <xf numFmtId="0" fontId="4" fillId="2" borderId="0" xfId="0" applyFont="1" applyFill="1" applyAlignment="1"/>
    <xf numFmtId="176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5" fillId="6" borderId="1" xfId="0" applyNumberFormat="1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left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6" borderId="9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7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center"/>
    </xf>
    <xf numFmtId="176" fontId="4" fillId="2" borderId="0" xfId="0" applyNumberFormat="1" applyFont="1" applyFill="1" applyAlignment="1"/>
    <xf numFmtId="0" fontId="4" fillId="6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Border="1" applyAlignment="1" applyProtection="1">
      <alignment horizontal="left" vertical="center" wrapText="1"/>
      <protection locked="0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6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2" xfId="0" quotePrefix="1" applyNumberFormat="1" applyFont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3" xfId="0" quotePrefix="1" applyNumberFormat="1" applyFont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0" fontId="9" fillId="4" borderId="1" xfId="0" quotePrefix="1" applyNumberFormat="1" applyFont="1" applyFill="1" applyBorder="1" applyAlignment="1">
      <alignment horizontal="center" vertical="center"/>
    </xf>
    <xf numFmtId="0" fontId="5" fillId="0" borderId="2" xfId="0" quotePrefix="1" applyNumberFormat="1" applyFont="1" applyFill="1" applyBorder="1" applyAlignment="1">
      <alignment horizontal="center" vertical="center"/>
    </xf>
    <xf numFmtId="0" fontId="5" fillId="0" borderId="12" xfId="0" quotePrefix="1" applyNumberFormat="1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9" fillId="4" borderId="3" xfId="0" quotePrefix="1" applyNumberFormat="1" applyFont="1" applyFill="1" applyBorder="1" applyAlignment="1">
      <alignment horizontal="center" vertical="center"/>
    </xf>
    <xf numFmtId="0" fontId="1" fillId="0" borderId="2" xfId="0" quotePrefix="1" applyNumberFormat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3" xfId="0" quotePrefix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left" vertical="center" wrapText="1"/>
    </xf>
    <xf numFmtId="0" fontId="25" fillId="0" borderId="0" xfId="0" applyNumberFormat="1" applyFont="1" applyFill="1" applyAlignment="1">
      <alignment horizontal="left" vertical="center" wrapText="1"/>
    </xf>
    <xf numFmtId="0" fontId="17" fillId="0" borderId="0" xfId="0" applyNumberFormat="1" applyFont="1" applyFill="1" applyAlignment="1">
      <alignment horizontal="right" vertical="center" wrapText="1"/>
    </xf>
    <xf numFmtId="0" fontId="17" fillId="0" borderId="0" xfId="0" applyNumberFormat="1" applyFont="1" applyFill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14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3" fontId="24" fillId="0" borderId="1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rgb="FFC0C0C0"/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60"/>
  <sheetViews>
    <sheetView topLeftCell="A10" workbookViewId="0">
      <selection activeCell="Z1" sqref="A1:Z65536"/>
    </sheetView>
  </sheetViews>
  <sheetFormatPr defaultColWidth="7.125" defaultRowHeight="14.25"/>
  <cols>
    <col min="1" max="1" width="6.5" style="12" customWidth="1"/>
    <col min="2" max="2" width="18.5" style="13" customWidth="1"/>
    <col min="3" max="3" width="4.125" style="14" customWidth="1"/>
    <col min="4" max="4" width="4.5" style="14" customWidth="1"/>
    <col min="5" max="5" width="7.375" style="14" hidden="1" customWidth="1"/>
    <col min="6" max="6" width="4.375" style="14" customWidth="1"/>
    <col min="7" max="7" width="7.75" style="14" hidden="1" customWidth="1"/>
    <col min="8" max="8" width="4.375" style="116" customWidth="1"/>
    <col min="9" max="9" width="7.375" style="116" hidden="1" customWidth="1"/>
    <col min="10" max="10" width="4.5" style="14" customWidth="1"/>
    <col min="11" max="11" width="8" style="14" hidden="1" customWidth="1"/>
    <col min="12" max="12" width="4.25" style="116" customWidth="1"/>
    <col min="13" max="13" width="4.125" style="14" customWidth="1"/>
    <col min="14" max="14" width="6.75" style="14" hidden="1" customWidth="1"/>
    <col min="15" max="15" width="4.125" style="14" customWidth="1"/>
    <col min="16" max="16" width="7.375" style="14" hidden="1" customWidth="1"/>
    <col min="17" max="17" width="4.375" style="116" customWidth="1"/>
    <col min="18" max="18" width="7.5" style="116" hidden="1" customWidth="1"/>
    <col min="19" max="19" width="4.25" style="14" customWidth="1"/>
    <col min="20" max="20" width="6.875" style="14" hidden="1" customWidth="1"/>
    <col min="21" max="21" width="7.5" style="14" hidden="1" customWidth="1"/>
    <col min="22" max="22" width="6.75" style="17" customWidth="1"/>
    <col min="23" max="23" width="9.25" style="17" hidden="1" customWidth="1"/>
    <col min="24" max="24" width="3.75" style="14" customWidth="1"/>
    <col min="25" max="25" width="6.75" style="17" customWidth="1"/>
    <col min="26" max="26" width="4.25" style="18" customWidth="1"/>
    <col min="27" max="28" width="11.625" style="18" bestFit="1" customWidth="1"/>
    <col min="29" max="32" width="9" style="18" customWidth="1"/>
    <col min="33" max="224" width="7.125" style="18" customWidth="1"/>
    <col min="225" max="255" width="9" style="18" customWidth="1"/>
    <col min="256" max="256" width="7.125" style="18"/>
  </cols>
  <sheetData>
    <row r="1" spans="1:37" ht="20.25">
      <c r="A1" s="117" t="s">
        <v>0</v>
      </c>
      <c r="B1" s="20"/>
      <c r="C1" s="21"/>
      <c r="D1" s="21"/>
      <c r="E1" s="21"/>
      <c r="F1" s="21"/>
      <c r="G1" s="21"/>
      <c r="H1" s="118"/>
      <c r="I1" s="118"/>
      <c r="J1" s="21"/>
      <c r="K1" s="21"/>
      <c r="L1" s="118"/>
      <c r="M1" s="21"/>
      <c r="N1" s="21"/>
      <c r="O1" s="21"/>
      <c r="P1" s="21"/>
      <c r="Q1" s="118"/>
      <c r="R1" s="118"/>
      <c r="S1" s="21"/>
      <c r="T1" s="21"/>
      <c r="U1" s="21"/>
      <c r="V1" s="35"/>
      <c r="W1" s="35"/>
      <c r="X1" s="21"/>
      <c r="Y1" s="35"/>
      <c r="Z1" s="139"/>
    </row>
    <row r="2" spans="1:37" ht="20.25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37">
      <c r="A3" s="119"/>
      <c r="B3" s="120"/>
      <c r="C3" s="21"/>
      <c r="D3" s="21"/>
      <c r="E3" s="21"/>
      <c r="F3" s="21"/>
      <c r="G3" s="21"/>
      <c r="H3" s="118"/>
      <c r="I3" s="118"/>
      <c r="J3" s="21"/>
      <c r="K3" s="21"/>
      <c r="L3" s="118"/>
      <c r="M3" s="21"/>
      <c r="N3" s="21"/>
      <c r="O3" s="21"/>
      <c r="P3" s="21"/>
      <c r="Q3" s="118"/>
      <c r="R3" s="118"/>
      <c r="S3" s="21"/>
      <c r="T3" s="21"/>
      <c r="U3" s="21"/>
      <c r="V3" s="35"/>
      <c r="W3" s="35"/>
      <c r="X3" s="21"/>
      <c r="Y3" s="35"/>
      <c r="Z3" s="139"/>
    </row>
    <row r="4" spans="1:37" s="10" customFormat="1" ht="23.25" customHeight="1">
      <c r="A4" s="176" t="s">
        <v>2</v>
      </c>
      <c r="B4" s="176" t="s">
        <v>3</v>
      </c>
      <c r="C4" s="170" t="s">
        <v>4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2"/>
      <c r="U4" s="172"/>
      <c r="V4" s="173" t="s">
        <v>5</v>
      </c>
      <c r="W4" s="174"/>
      <c r="X4" s="174"/>
      <c r="Y4" s="175"/>
      <c r="Z4" s="179" t="s">
        <v>6</v>
      </c>
      <c r="AA4" s="36"/>
    </row>
    <row r="5" spans="1:37" s="11" customFormat="1" ht="18.75" customHeight="1">
      <c r="A5" s="177"/>
      <c r="B5" s="177"/>
      <c r="C5" s="173" t="s">
        <v>7</v>
      </c>
      <c r="D5" s="174"/>
      <c r="E5" s="174"/>
      <c r="F5" s="174"/>
      <c r="G5" s="174"/>
      <c r="H5" s="174"/>
      <c r="I5" s="174"/>
      <c r="J5" s="174"/>
      <c r="K5" s="175"/>
      <c r="L5" s="173" t="s">
        <v>8</v>
      </c>
      <c r="M5" s="174"/>
      <c r="N5" s="174"/>
      <c r="O5" s="174"/>
      <c r="P5" s="174"/>
      <c r="Q5" s="174"/>
      <c r="R5" s="174"/>
      <c r="S5" s="174"/>
      <c r="T5" s="175"/>
      <c r="U5" s="178"/>
      <c r="V5" s="121" t="s">
        <v>9</v>
      </c>
      <c r="W5" s="132"/>
      <c r="X5" s="173" t="s">
        <v>10</v>
      </c>
      <c r="Y5" s="175"/>
      <c r="Z5" s="180"/>
      <c r="AA5" s="37"/>
    </row>
    <row r="6" spans="1:37" s="10" customFormat="1" ht="22.5">
      <c r="A6" s="24"/>
      <c r="B6" s="25"/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122" t="s">
        <v>16</v>
      </c>
      <c r="I6" s="122" t="s">
        <v>17</v>
      </c>
      <c r="J6" s="24" t="s">
        <v>18</v>
      </c>
      <c r="K6" s="24" t="s">
        <v>19</v>
      </c>
      <c r="L6" s="122" t="s">
        <v>11</v>
      </c>
      <c r="M6" s="24" t="s">
        <v>12</v>
      </c>
      <c r="N6" s="24" t="s">
        <v>13</v>
      </c>
      <c r="O6" s="24" t="s">
        <v>14</v>
      </c>
      <c r="P6" s="24" t="s">
        <v>15</v>
      </c>
      <c r="Q6" s="122" t="s">
        <v>16</v>
      </c>
      <c r="R6" s="122" t="s">
        <v>17</v>
      </c>
      <c r="S6" s="24" t="s">
        <v>18</v>
      </c>
      <c r="T6" s="133" t="s">
        <v>20</v>
      </c>
      <c r="U6" s="131"/>
      <c r="V6" s="134"/>
      <c r="W6" s="134"/>
      <c r="X6" s="24" t="s">
        <v>21</v>
      </c>
      <c r="Y6" s="24" t="s">
        <v>22</v>
      </c>
      <c r="Z6" s="140"/>
      <c r="AA6" s="36"/>
    </row>
    <row r="7" spans="1:37">
      <c r="A7" s="24" t="s">
        <v>23</v>
      </c>
      <c r="B7" s="26"/>
      <c r="C7" s="24"/>
      <c r="D7" s="24"/>
      <c r="E7" s="24"/>
      <c r="F7" s="24"/>
      <c r="G7" s="24"/>
      <c r="H7" s="122"/>
      <c r="I7" s="122"/>
      <c r="J7" s="24"/>
      <c r="K7" s="24"/>
      <c r="L7" s="122"/>
      <c r="M7" s="24"/>
      <c r="N7" s="24"/>
      <c r="O7" s="24"/>
      <c r="P7" s="24"/>
      <c r="Q7" s="122"/>
      <c r="R7" s="122"/>
      <c r="S7" s="24"/>
      <c r="T7" s="24"/>
      <c r="U7" s="51"/>
      <c r="V7" s="24"/>
      <c r="W7" s="24"/>
      <c r="X7" s="24"/>
      <c r="Y7" s="24"/>
      <c r="Z7" s="141"/>
      <c r="AA7" s="40"/>
    </row>
    <row r="8" spans="1:37" s="113" customFormat="1">
      <c r="A8" s="123" t="s">
        <v>9</v>
      </c>
      <c r="B8" s="124"/>
      <c r="C8" s="123" t="e">
        <f t="shared" ref="C8:U8" si="0">#VALUE!</f>
        <v>#VALUE!</v>
      </c>
      <c r="D8" s="123" t="e">
        <f t="shared" si="0"/>
        <v>#VALUE!</v>
      </c>
      <c r="E8" s="123" t="e">
        <f t="shared" si="0"/>
        <v>#VALUE!</v>
      </c>
      <c r="F8" s="123" t="e">
        <f t="shared" si="0"/>
        <v>#VALUE!</v>
      </c>
      <c r="G8" s="123" t="e">
        <f t="shared" si="0"/>
        <v>#VALUE!</v>
      </c>
      <c r="H8" s="123" t="e">
        <f t="shared" si="0"/>
        <v>#VALUE!</v>
      </c>
      <c r="I8" s="123" t="e">
        <f t="shared" si="0"/>
        <v>#VALUE!</v>
      </c>
      <c r="J8" s="123" t="e">
        <f t="shared" si="0"/>
        <v>#VALUE!</v>
      </c>
      <c r="K8" s="123" t="e">
        <f t="shared" si="0"/>
        <v>#VALUE!</v>
      </c>
      <c r="L8" s="123" t="e">
        <f t="shared" si="0"/>
        <v>#VALUE!</v>
      </c>
      <c r="M8" s="123" t="e">
        <f t="shared" si="0"/>
        <v>#VALUE!</v>
      </c>
      <c r="N8" s="123" t="e">
        <f t="shared" si="0"/>
        <v>#VALUE!</v>
      </c>
      <c r="O8" s="123" t="e">
        <f t="shared" si="0"/>
        <v>#VALUE!</v>
      </c>
      <c r="P8" s="123" t="e">
        <f t="shared" si="0"/>
        <v>#VALUE!</v>
      </c>
      <c r="Q8" s="123" t="e">
        <f t="shared" si="0"/>
        <v>#VALUE!</v>
      </c>
      <c r="R8" s="123" t="e">
        <f t="shared" si="0"/>
        <v>#VALUE!</v>
      </c>
      <c r="S8" s="123" t="e">
        <f t="shared" si="0"/>
        <v>#VALUE!</v>
      </c>
      <c r="T8" s="123" t="e">
        <f t="shared" si="0"/>
        <v>#VALUE!</v>
      </c>
      <c r="U8" s="123" t="e">
        <f t="shared" si="0"/>
        <v>#VALUE!</v>
      </c>
      <c r="V8" s="123" t="e">
        <f>SUM(C8*150+L8*270)</f>
        <v>#VALUE!</v>
      </c>
      <c r="W8" s="123" t="e">
        <f>#VALUE!</f>
        <v>#VALUE!</v>
      </c>
      <c r="X8" s="123"/>
      <c r="Y8" s="123" t="e">
        <f>#VALUE!</f>
        <v>#VALUE!</v>
      </c>
      <c r="Z8" s="142"/>
      <c r="AA8" s="143"/>
      <c r="AB8" s="144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37" s="114" customFormat="1">
      <c r="A9" s="125" t="s">
        <v>24</v>
      </c>
      <c r="B9" s="126"/>
      <c r="C9" s="127">
        <f>SUM(D9,F9,H9,J9)</f>
        <v>1689</v>
      </c>
      <c r="D9" s="127">
        <f t="shared" ref="D9:T9" si="1">D10+D15+D21+D25+D30+D32+D40+D42+D44+D46+D48+D50+D52</f>
        <v>147</v>
      </c>
      <c r="E9" s="127">
        <f t="shared" si="1"/>
        <v>1352400</v>
      </c>
      <c r="F9" s="127">
        <f t="shared" si="1"/>
        <v>136</v>
      </c>
      <c r="G9" s="127">
        <f t="shared" si="1"/>
        <v>1251200</v>
      </c>
      <c r="H9" s="127">
        <f t="shared" si="1"/>
        <v>1249</v>
      </c>
      <c r="I9" s="127">
        <f t="shared" si="1"/>
        <v>14363500</v>
      </c>
      <c r="J9" s="127">
        <f t="shared" si="1"/>
        <v>157</v>
      </c>
      <c r="K9" s="127">
        <f t="shared" si="1"/>
        <v>1805500</v>
      </c>
      <c r="L9" s="127">
        <f>SUM(M9,O9,Q9,S9)</f>
        <v>814</v>
      </c>
      <c r="M9" s="127">
        <f t="shared" si="1"/>
        <v>89</v>
      </c>
      <c r="N9" s="127">
        <f t="shared" si="1"/>
        <v>1388400</v>
      </c>
      <c r="O9" s="127">
        <f t="shared" si="1"/>
        <v>99</v>
      </c>
      <c r="P9" s="127">
        <f t="shared" si="1"/>
        <v>1544400</v>
      </c>
      <c r="Q9" s="127">
        <f t="shared" si="1"/>
        <v>558</v>
      </c>
      <c r="R9" s="127">
        <f t="shared" si="1"/>
        <v>10881000</v>
      </c>
      <c r="S9" s="127">
        <f t="shared" si="1"/>
        <v>68</v>
      </c>
      <c r="T9" s="127">
        <f t="shared" si="1"/>
        <v>1345500</v>
      </c>
      <c r="U9" s="135">
        <f>U15+U21+U25+U30+U32+U40+U42+U44+U46+U48+U50+U52</f>
        <v>4152000</v>
      </c>
      <c r="V9" s="127">
        <f>SUM(C9*150+L9*270)</f>
        <v>473130</v>
      </c>
      <c r="W9" s="127">
        <f>V10+V15+V21+V25+V30+V32+V40+V42+V44+V46+V48+V50+V52</f>
        <v>473130</v>
      </c>
      <c r="X9" s="127">
        <v>100</v>
      </c>
      <c r="Y9" s="127">
        <f>V9*1</f>
        <v>473130</v>
      </c>
      <c r="Z9" s="145"/>
      <c r="AA9" s="143"/>
      <c r="AB9" s="144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37">
      <c r="A10" s="30" t="s">
        <v>25</v>
      </c>
      <c r="B10" s="25"/>
      <c r="C10" s="24">
        <f>SUM(D10,F10,H10,J10)</f>
        <v>452</v>
      </c>
      <c r="D10" s="24">
        <f>D11+D12+D13+D14</f>
        <v>147</v>
      </c>
      <c r="E10" s="24">
        <f>E11+E12+E13+E14</f>
        <v>1352400</v>
      </c>
      <c r="F10" s="24">
        <f t="shared" ref="F10:U10" si="2">F11+F12+F13+F14</f>
        <v>126</v>
      </c>
      <c r="G10" s="24">
        <f t="shared" si="2"/>
        <v>1159200</v>
      </c>
      <c r="H10" s="24">
        <f t="shared" si="2"/>
        <v>53</v>
      </c>
      <c r="I10" s="24">
        <f t="shared" si="2"/>
        <v>609500</v>
      </c>
      <c r="J10" s="24">
        <f t="shared" si="2"/>
        <v>126</v>
      </c>
      <c r="K10" s="24">
        <f t="shared" si="2"/>
        <v>1449000</v>
      </c>
      <c r="L10" s="122">
        <f t="shared" ref="L10:L73" si="3">SUM(M10,O10,Q10,S10)</f>
        <v>246</v>
      </c>
      <c r="M10" s="24">
        <f t="shared" si="2"/>
        <v>87</v>
      </c>
      <c r="N10" s="24">
        <f t="shared" si="2"/>
        <v>1357200</v>
      </c>
      <c r="O10" s="24">
        <f t="shared" si="2"/>
        <v>88</v>
      </c>
      <c r="P10" s="24">
        <f t="shared" si="2"/>
        <v>1372800</v>
      </c>
      <c r="Q10" s="24">
        <f t="shared" si="2"/>
        <v>12</v>
      </c>
      <c r="R10" s="24">
        <f t="shared" si="2"/>
        <v>234000</v>
      </c>
      <c r="S10" s="24">
        <f t="shared" si="2"/>
        <v>59</v>
      </c>
      <c r="T10" s="24">
        <f t="shared" si="2"/>
        <v>1150500</v>
      </c>
      <c r="U10" s="51">
        <f t="shared" si="2"/>
        <v>0</v>
      </c>
      <c r="V10" s="122">
        <f>SUM(C10*150+L10*270)</f>
        <v>134220</v>
      </c>
      <c r="W10" s="122"/>
      <c r="X10" s="128">
        <v>100</v>
      </c>
      <c r="Y10" s="122">
        <f t="shared" ref="Y10:Y73" si="4">V10*1</f>
        <v>134220</v>
      </c>
      <c r="Z10" s="141"/>
      <c r="AA10" s="143"/>
      <c r="AB10" s="144"/>
      <c r="AC10" s="115"/>
      <c r="AD10" s="115"/>
      <c r="AE10" s="115"/>
      <c r="AF10" s="115"/>
      <c r="AG10" s="115"/>
      <c r="AH10" s="115"/>
      <c r="AI10" s="115"/>
      <c r="AJ10" s="115"/>
      <c r="AK10" s="115"/>
    </row>
    <row r="11" spans="1:37">
      <c r="A11" s="30"/>
      <c r="B11" s="26" t="s">
        <v>26</v>
      </c>
      <c r="C11" s="24">
        <f t="shared" ref="C11:C74" si="5">SUM(D11,F11,H11,J11)</f>
        <v>146</v>
      </c>
      <c r="D11" s="30">
        <v>146</v>
      </c>
      <c r="E11" s="30">
        <v>1343200</v>
      </c>
      <c r="F11" s="30"/>
      <c r="G11" s="30"/>
      <c r="H11" s="128"/>
      <c r="I11" s="128"/>
      <c r="J11" s="30"/>
      <c r="K11" s="30"/>
      <c r="L11" s="122">
        <f t="shared" si="3"/>
        <v>87</v>
      </c>
      <c r="M11" s="30">
        <v>87</v>
      </c>
      <c r="N11" s="30">
        <v>1357200</v>
      </c>
      <c r="O11" s="30"/>
      <c r="P11" s="30"/>
      <c r="Q11" s="128"/>
      <c r="R11" s="128"/>
      <c r="S11" s="30"/>
      <c r="T11" s="30"/>
      <c r="U11" s="136"/>
      <c r="V11" s="122">
        <f t="shared" ref="V11:V74" si="6">SUM(C11*150+L11*270)</f>
        <v>45390</v>
      </c>
      <c r="W11" s="128"/>
      <c r="X11" s="128">
        <v>100</v>
      </c>
      <c r="Y11" s="122">
        <f t="shared" si="4"/>
        <v>45390</v>
      </c>
      <c r="Z11" s="141"/>
      <c r="AA11" s="143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</row>
    <row r="12" spans="1:37">
      <c r="A12" s="30"/>
      <c r="B12" s="26" t="s">
        <v>27</v>
      </c>
      <c r="C12" s="24">
        <f t="shared" si="5"/>
        <v>126</v>
      </c>
      <c r="D12" s="30"/>
      <c r="E12" s="30"/>
      <c r="F12" s="30">
        <v>126</v>
      </c>
      <c r="G12" s="30">
        <v>1159200</v>
      </c>
      <c r="H12" s="128"/>
      <c r="I12" s="128"/>
      <c r="J12" s="30"/>
      <c r="K12" s="30"/>
      <c r="L12" s="122">
        <f t="shared" si="3"/>
        <v>86</v>
      </c>
      <c r="M12" s="30"/>
      <c r="N12" s="30"/>
      <c r="O12" s="30">
        <v>86</v>
      </c>
      <c r="P12" s="30">
        <v>1341600</v>
      </c>
      <c r="Q12" s="128"/>
      <c r="R12" s="128"/>
      <c r="S12" s="30"/>
      <c r="T12" s="30"/>
      <c r="U12" s="136"/>
      <c r="V12" s="122">
        <f t="shared" si="6"/>
        <v>42120</v>
      </c>
      <c r="W12" s="128"/>
      <c r="X12" s="128">
        <v>100</v>
      </c>
      <c r="Y12" s="122">
        <f t="shared" si="4"/>
        <v>42120</v>
      </c>
      <c r="Z12" s="141"/>
      <c r="AA12" s="143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</row>
    <row r="13" spans="1:37" ht="24">
      <c r="A13" s="30"/>
      <c r="B13" s="26" t="s">
        <v>28</v>
      </c>
      <c r="C13" s="24">
        <f t="shared" si="5"/>
        <v>66</v>
      </c>
      <c r="D13" s="30">
        <v>1</v>
      </c>
      <c r="E13" s="30">
        <v>9200</v>
      </c>
      <c r="F13" s="30"/>
      <c r="G13" s="30"/>
      <c r="H13" s="128">
        <v>53</v>
      </c>
      <c r="I13" s="128">
        <v>609500</v>
      </c>
      <c r="J13" s="30">
        <v>12</v>
      </c>
      <c r="K13" s="30">
        <v>138000</v>
      </c>
      <c r="L13" s="122">
        <f t="shared" si="3"/>
        <v>20</v>
      </c>
      <c r="M13" s="30"/>
      <c r="N13" s="30"/>
      <c r="O13" s="30">
        <v>2</v>
      </c>
      <c r="P13" s="30">
        <v>31200</v>
      </c>
      <c r="Q13" s="128">
        <v>12</v>
      </c>
      <c r="R13" s="128">
        <v>234000</v>
      </c>
      <c r="S13" s="30">
        <v>6</v>
      </c>
      <c r="T13" s="30">
        <v>117000</v>
      </c>
      <c r="U13" s="136"/>
      <c r="V13" s="122">
        <f t="shared" si="6"/>
        <v>15300</v>
      </c>
      <c r="W13" s="128"/>
      <c r="X13" s="128">
        <v>100</v>
      </c>
      <c r="Y13" s="122">
        <f t="shared" si="4"/>
        <v>15300</v>
      </c>
      <c r="Z13" s="141"/>
      <c r="AA13" s="143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</row>
    <row r="14" spans="1:37">
      <c r="A14" s="30"/>
      <c r="B14" s="26" t="s">
        <v>29</v>
      </c>
      <c r="C14" s="24">
        <f t="shared" si="5"/>
        <v>114</v>
      </c>
      <c r="D14" s="30"/>
      <c r="E14" s="30"/>
      <c r="F14" s="30"/>
      <c r="G14" s="30"/>
      <c r="H14" s="128"/>
      <c r="I14" s="128"/>
      <c r="J14" s="30">
        <v>114</v>
      </c>
      <c r="K14" s="30">
        <v>1311000</v>
      </c>
      <c r="L14" s="122">
        <f t="shared" si="3"/>
        <v>53</v>
      </c>
      <c r="M14" s="30"/>
      <c r="N14" s="30"/>
      <c r="O14" s="30"/>
      <c r="P14" s="30"/>
      <c r="Q14" s="128"/>
      <c r="R14" s="128"/>
      <c r="S14" s="30">
        <v>53</v>
      </c>
      <c r="T14" s="30">
        <v>1033500</v>
      </c>
      <c r="U14" s="136"/>
      <c r="V14" s="122">
        <f t="shared" si="6"/>
        <v>31410</v>
      </c>
      <c r="W14" s="128"/>
      <c r="X14" s="128">
        <v>100</v>
      </c>
      <c r="Y14" s="122">
        <f t="shared" si="4"/>
        <v>31410</v>
      </c>
      <c r="Z14" s="141"/>
      <c r="AA14" s="143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</row>
    <row r="15" spans="1:37">
      <c r="A15" s="30" t="s">
        <v>30</v>
      </c>
      <c r="B15" s="25"/>
      <c r="C15" s="24">
        <f t="shared" si="5"/>
        <v>105</v>
      </c>
      <c r="D15" s="30">
        <f t="shared" ref="D15:J15" si="7">D16+D17+D18+D19+D20</f>
        <v>0</v>
      </c>
      <c r="E15" s="30"/>
      <c r="F15" s="30">
        <f t="shared" si="7"/>
        <v>0</v>
      </c>
      <c r="G15" s="30"/>
      <c r="H15" s="128">
        <f t="shared" si="7"/>
        <v>105</v>
      </c>
      <c r="I15" s="128">
        <f t="shared" si="7"/>
        <v>1207500</v>
      </c>
      <c r="J15" s="30">
        <f t="shared" si="7"/>
        <v>0</v>
      </c>
      <c r="K15" s="30"/>
      <c r="L15" s="122">
        <f t="shared" si="3"/>
        <v>59</v>
      </c>
      <c r="M15" s="30">
        <f t="shared" ref="M15:T15" si="8">M16+M17+M18+M19+M20</f>
        <v>0</v>
      </c>
      <c r="N15" s="30"/>
      <c r="O15" s="30">
        <f t="shared" si="8"/>
        <v>0</v>
      </c>
      <c r="P15" s="30"/>
      <c r="Q15" s="128">
        <f t="shared" si="8"/>
        <v>59</v>
      </c>
      <c r="R15" s="128">
        <f t="shared" si="8"/>
        <v>1150500</v>
      </c>
      <c r="S15" s="30">
        <f t="shared" si="8"/>
        <v>0</v>
      </c>
      <c r="T15" s="30">
        <f t="shared" si="8"/>
        <v>19500</v>
      </c>
      <c r="U15" s="51">
        <v>702000</v>
      </c>
      <c r="V15" s="122">
        <f t="shared" si="6"/>
        <v>31680</v>
      </c>
      <c r="W15" s="128"/>
      <c r="X15" s="128">
        <v>100</v>
      </c>
      <c r="Y15" s="122">
        <f t="shared" si="4"/>
        <v>31680</v>
      </c>
      <c r="Z15" s="141"/>
      <c r="AA15" s="143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</row>
    <row r="16" spans="1:37">
      <c r="A16" s="30"/>
      <c r="B16" s="25" t="s">
        <v>31</v>
      </c>
      <c r="C16" s="24">
        <f t="shared" si="5"/>
        <v>0</v>
      </c>
      <c r="D16" s="24"/>
      <c r="E16" s="24"/>
      <c r="F16" s="24"/>
      <c r="G16" s="24"/>
      <c r="H16" s="122"/>
      <c r="I16" s="122"/>
      <c r="J16" s="24"/>
      <c r="K16" s="24"/>
      <c r="L16" s="122">
        <f t="shared" si="3"/>
        <v>0</v>
      </c>
      <c r="M16" s="24"/>
      <c r="N16" s="24"/>
      <c r="O16" s="24"/>
      <c r="P16" s="24"/>
      <c r="Q16" s="122"/>
      <c r="R16" s="122"/>
      <c r="S16" s="24"/>
      <c r="T16" s="24"/>
      <c r="U16" s="51"/>
      <c r="V16" s="122">
        <f t="shared" si="6"/>
        <v>0</v>
      </c>
      <c r="W16" s="128"/>
      <c r="X16" s="128">
        <v>100</v>
      </c>
      <c r="Y16" s="122">
        <f t="shared" si="4"/>
        <v>0</v>
      </c>
      <c r="Z16" s="141"/>
      <c r="AA16" s="143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</row>
    <row r="17" spans="1:37">
      <c r="A17" s="30"/>
      <c r="B17" s="26" t="s">
        <v>32</v>
      </c>
      <c r="C17" s="24">
        <f t="shared" si="5"/>
        <v>54</v>
      </c>
      <c r="D17" s="30"/>
      <c r="E17" s="30"/>
      <c r="F17" s="30"/>
      <c r="G17" s="30"/>
      <c r="H17" s="128">
        <v>54</v>
      </c>
      <c r="I17" s="128">
        <v>621000</v>
      </c>
      <c r="J17" s="30"/>
      <c r="K17" s="30"/>
      <c r="L17" s="122">
        <f t="shared" si="3"/>
        <v>25</v>
      </c>
      <c r="M17" s="30"/>
      <c r="N17" s="30"/>
      <c r="O17" s="30"/>
      <c r="P17" s="30"/>
      <c r="Q17" s="128">
        <v>25</v>
      </c>
      <c r="R17" s="128">
        <v>487500</v>
      </c>
      <c r="S17" s="137"/>
      <c r="T17" s="30">
        <v>19500</v>
      </c>
      <c r="U17" s="136"/>
      <c r="V17" s="122">
        <f t="shared" si="6"/>
        <v>14850</v>
      </c>
      <c r="W17" s="128"/>
      <c r="X17" s="128">
        <v>100</v>
      </c>
      <c r="Y17" s="122">
        <f t="shared" si="4"/>
        <v>14850</v>
      </c>
      <c r="Z17" s="141"/>
      <c r="AA17" s="143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</row>
    <row r="18" spans="1:37">
      <c r="A18" s="30"/>
      <c r="B18" s="26" t="s">
        <v>33</v>
      </c>
      <c r="C18" s="24">
        <f t="shared" si="5"/>
        <v>51</v>
      </c>
      <c r="D18" s="30"/>
      <c r="E18" s="30"/>
      <c r="F18" s="30"/>
      <c r="G18" s="30"/>
      <c r="H18" s="128">
        <v>51</v>
      </c>
      <c r="I18" s="128">
        <v>586500</v>
      </c>
      <c r="J18" s="30"/>
      <c r="K18" s="30"/>
      <c r="L18" s="122">
        <f t="shared" si="3"/>
        <v>34</v>
      </c>
      <c r="M18" s="30"/>
      <c r="N18" s="30"/>
      <c r="O18" s="30"/>
      <c r="P18" s="30"/>
      <c r="Q18" s="128">
        <v>34</v>
      </c>
      <c r="R18" s="128">
        <v>663000</v>
      </c>
      <c r="S18" s="30"/>
      <c r="T18" s="30"/>
      <c r="U18" s="136"/>
      <c r="V18" s="122">
        <f t="shared" si="6"/>
        <v>16830</v>
      </c>
      <c r="W18" s="128"/>
      <c r="X18" s="128">
        <v>100</v>
      </c>
      <c r="Y18" s="122">
        <f t="shared" si="4"/>
        <v>16830</v>
      </c>
      <c r="Z18" s="141"/>
      <c r="AA18" s="143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</row>
    <row r="19" spans="1:37">
      <c r="A19" s="30"/>
      <c r="B19" s="26" t="s">
        <v>34</v>
      </c>
      <c r="C19" s="24">
        <f t="shared" si="5"/>
        <v>0</v>
      </c>
      <c r="D19" s="30"/>
      <c r="E19" s="30"/>
      <c r="F19" s="30"/>
      <c r="G19" s="30"/>
      <c r="H19" s="128"/>
      <c r="I19" s="128"/>
      <c r="J19" s="30"/>
      <c r="K19" s="30"/>
      <c r="L19" s="122">
        <f t="shared" si="3"/>
        <v>0</v>
      </c>
      <c r="M19" s="30"/>
      <c r="N19" s="30"/>
      <c r="O19" s="30"/>
      <c r="P19" s="30"/>
      <c r="Q19" s="128"/>
      <c r="R19" s="128"/>
      <c r="S19" s="30"/>
      <c r="T19" s="30"/>
      <c r="U19" s="136"/>
      <c r="V19" s="122">
        <f t="shared" si="6"/>
        <v>0</v>
      </c>
      <c r="W19" s="128"/>
      <c r="X19" s="128">
        <v>100</v>
      </c>
      <c r="Y19" s="122">
        <f t="shared" si="4"/>
        <v>0</v>
      </c>
      <c r="Z19" s="141"/>
      <c r="AA19" s="143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</row>
    <row r="20" spans="1:37">
      <c r="A20" s="30"/>
      <c r="B20" s="26" t="s">
        <v>35</v>
      </c>
      <c r="C20" s="24">
        <f t="shared" si="5"/>
        <v>0</v>
      </c>
      <c r="D20" s="30"/>
      <c r="E20" s="30"/>
      <c r="F20" s="30"/>
      <c r="G20" s="30"/>
      <c r="H20" s="128"/>
      <c r="I20" s="128"/>
      <c r="J20" s="30"/>
      <c r="K20" s="30"/>
      <c r="L20" s="122">
        <f t="shared" si="3"/>
        <v>0</v>
      </c>
      <c r="M20" s="30"/>
      <c r="N20" s="30"/>
      <c r="O20" s="30"/>
      <c r="P20" s="30"/>
      <c r="Q20" s="128"/>
      <c r="R20" s="128"/>
      <c r="S20" s="30"/>
      <c r="T20" s="30"/>
      <c r="U20" s="136"/>
      <c r="V20" s="122">
        <f t="shared" si="6"/>
        <v>0</v>
      </c>
      <c r="W20" s="128"/>
      <c r="X20" s="128">
        <v>100</v>
      </c>
      <c r="Y20" s="122">
        <f t="shared" si="4"/>
        <v>0</v>
      </c>
      <c r="Z20" s="141"/>
      <c r="AA20" s="143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</row>
    <row r="21" spans="1:37">
      <c r="A21" s="30" t="s">
        <v>36</v>
      </c>
      <c r="B21" s="25"/>
      <c r="C21" s="24">
        <f t="shared" si="5"/>
        <v>268</v>
      </c>
      <c r="D21" s="30">
        <f t="shared" ref="D21:T21" si="9">D22+D23+D24</f>
        <v>0</v>
      </c>
      <c r="E21" s="30">
        <f t="shared" si="9"/>
        <v>0</v>
      </c>
      <c r="F21" s="30">
        <f t="shared" si="9"/>
        <v>0</v>
      </c>
      <c r="G21" s="30">
        <f t="shared" si="9"/>
        <v>0</v>
      </c>
      <c r="H21" s="30">
        <f t="shared" si="9"/>
        <v>268</v>
      </c>
      <c r="I21" s="30">
        <f t="shared" si="9"/>
        <v>3082000</v>
      </c>
      <c r="J21" s="30">
        <f t="shared" si="9"/>
        <v>0</v>
      </c>
      <c r="K21" s="30">
        <f t="shared" si="9"/>
        <v>0</v>
      </c>
      <c r="L21" s="122">
        <f t="shared" si="3"/>
        <v>157</v>
      </c>
      <c r="M21" s="30">
        <f t="shared" si="9"/>
        <v>0</v>
      </c>
      <c r="N21" s="30">
        <f t="shared" si="9"/>
        <v>0</v>
      </c>
      <c r="O21" s="30">
        <f t="shared" si="9"/>
        <v>0</v>
      </c>
      <c r="P21" s="30">
        <f t="shared" si="9"/>
        <v>0</v>
      </c>
      <c r="Q21" s="30">
        <f t="shared" si="9"/>
        <v>157</v>
      </c>
      <c r="R21" s="30">
        <f t="shared" si="9"/>
        <v>3061500</v>
      </c>
      <c r="S21" s="30">
        <f t="shared" si="9"/>
        <v>0</v>
      </c>
      <c r="T21" s="30">
        <f t="shared" si="9"/>
        <v>0</v>
      </c>
      <c r="U21" s="51">
        <v>828000</v>
      </c>
      <c r="V21" s="122">
        <f t="shared" si="6"/>
        <v>82590</v>
      </c>
      <c r="W21" s="128"/>
      <c r="X21" s="128">
        <v>100</v>
      </c>
      <c r="Y21" s="122">
        <f t="shared" si="4"/>
        <v>82590</v>
      </c>
      <c r="Z21" s="141"/>
      <c r="AA21" s="143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</row>
    <row r="22" spans="1:37">
      <c r="A22" s="30"/>
      <c r="B22" s="26" t="s">
        <v>37</v>
      </c>
      <c r="C22" s="24">
        <f t="shared" si="5"/>
        <v>159</v>
      </c>
      <c r="D22" s="30"/>
      <c r="E22" s="30"/>
      <c r="F22" s="30"/>
      <c r="G22" s="30"/>
      <c r="H22" s="128">
        <v>159</v>
      </c>
      <c r="I22" s="128">
        <v>1828500</v>
      </c>
      <c r="J22" s="30"/>
      <c r="K22" s="30"/>
      <c r="L22" s="122">
        <f t="shared" si="3"/>
        <v>96</v>
      </c>
      <c r="M22" s="30"/>
      <c r="N22" s="30"/>
      <c r="O22" s="30"/>
      <c r="P22" s="30"/>
      <c r="Q22" s="128">
        <v>96</v>
      </c>
      <c r="R22" s="128">
        <v>1872000</v>
      </c>
      <c r="S22" s="30"/>
      <c r="T22" s="30"/>
      <c r="U22" s="136"/>
      <c r="V22" s="122">
        <f t="shared" si="6"/>
        <v>49770</v>
      </c>
      <c r="W22" s="128"/>
      <c r="X22" s="128">
        <v>100</v>
      </c>
      <c r="Y22" s="122">
        <f t="shared" si="4"/>
        <v>49770</v>
      </c>
      <c r="Z22" s="141"/>
      <c r="AA22" s="143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</row>
    <row r="23" spans="1:37">
      <c r="A23" s="30"/>
      <c r="B23" s="26" t="s">
        <v>38</v>
      </c>
      <c r="C23" s="24">
        <f t="shared" si="5"/>
        <v>66</v>
      </c>
      <c r="D23" s="30"/>
      <c r="E23" s="30"/>
      <c r="F23" s="30"/>
      <c r="G23" s="30"/>
      <c r="H23" s="128">
        <v>66</v>
      </c>
      <c r="I23" s="128">
        <v>759000</v>
      </c>
      <c r="J23" s="30"/>
      <c r="K23" s="30"/>
      <c r="L23" s="122">
        <f t="shared" si="3"/>
        <v>32</v>
      </c>
      <c r="M23" s="30"/>
      <c r="N23" s="30"/>
      <c r="O23" s="30"/>
      <c r="P23" s="30"/>
      <c r="Q23" s="128">
        <v>32</v>
      </c>
      <c r="R23" s="128">
        <v>624000</v>
      </c>
      <c r="S23" s="30"/>
      <c r="T23" s="30"/>
      <c r="U23" s="136"/>
      <c r="V23" s="122">
        <f t="shared" si="6"/>
        <v>18540</v>
      </c>
      <c r="W23" s="128"/>
      <c r="X23" s="128">
        <v>100</v>
      </c>
      <c r="Y23" s="122">
        <f t="shared" si="4"/>
        <v>18540</v>
      </c>
      <c r="Z23" s="141"/>
      <c r="AA23" s="143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</row>
    <row r="24" spans="1:37">
      <c r="A24" s="30"/>
      <c r="B24" s="26" t="s">
        <v>39</v>
      </c>
      <c r="C24" s="24">
        <f t="shared" si="5"/>
        <v>43</v>
      </c>
      <c r="D24" s="30"/>
      <c r="E24" s="30"/>
      <c r="F24" s="30"/>
      <c r="G24" s="30"/>
      <c r="H24" s="128">
        <v>43</v>
      </c>
      <c r="I24" s="128">
        <v>494500</v>
      </c>
      <c r="J24" s="30"/>
      <c r="K24" s="30"/>
      <c r="L24" s="122">
        <f t="shared" si="3"/>
        <v>29</v>
      </c>
      <c r="M24" s="30"/>
      <c r="N24" s="30"/>
      <c r="O24" s="30"/>
      <c r="P24" s="30"/>
      <c r="Q24" s="128">
        <v>29</v>
      </c>
      <c r="R24" s="128">
        <v>565500</v>
      </c>
      <c r="S24" s="30"/>
      <c r="T24" s="30"/>
      <c r="U24" s="136"/>
      <c r="V24" s="122">
        <f t="shared" si="6"/>
        <v>14280</v>
      </c>
      <c r="W24" s="128"/>
      <c r="X24" s="128">
        <v>100</v>
      </c>
      <c r="Y24" s="122">
        <f t="shared" si="4"/>
        <v>14280</v>
      </c>
      <c r="Z24" s="141"/>
      <c r="AA24" s="143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</row>
    <row r="25" spans="1:37">
      <c r="A25" s="30" t="s">
        <v>40</v>
      </c>
      <c r="B25" s="25"/>
      <c r="C25" s="24">
        <f t="shared" si="5"/>
        <v>84</v>
      </c>
      <c r="D25" s="30">
        <f t="shared" ref="D25:J25" si="10">D26+D27+D28+D29</f>
        <v>0</v>
      </c>
      <c r="E25" s="30"/>
      <c r="F25" s="30">
        <f t="shared" si="10"/>
        <v>0</v>
      </c>
      <c r="G25" s="30"/>
      <c r="H25" s="128">
        <f t="shared" si="10"/>
        <v>84</v>
      </c>
      <c r="I25" s="128">
        <f t="shared" si="10"/>
        <v>966000</v>
      </c>
      <c r="J25" s="30">
        <f t="shared" si="10"/>
        <v>0</v>
      </c>
      <c r="K25" s="30"/>
      <c r="L25" s="122">
        <f t="shared" si="3"/>
        <v>42</v>
      </c>
      <c r="M25" s="30">
        <f t="shared" ref="M25:S25" si="11">M26+M27+M28+M29</f>
        <v>0</v>
      </c>
      <c r="N25" s="30"/>
      <c r="O25" s="30">
        <f t="shared" si="11"/>
        <v>0</v>
      </c>
      <c r="P25" s="30"/>
      <c r="Q25" s="128">
        <f t="shared" si="11"/>
        <v>42</v>
      </c>
      <c r="R25" s="128">
        <f t="shared" si="11"/>
        <v>819000</v>
      </c>
      <c r="S25" s="30">
        <f t="shared" si="11"/>
        <v>0</v>
      </c>
      <c r="T25" s="30"/>
      <c r="U25" s="51">
        <v>756000</v>
      </c>
      <c r="V25" s="122">
        <f t="shared" si="6"/>
        <v>23940</v>
      </c>
      <c r="W25" s="128"/>
      <c r="X25" s="128">
        <v>100</v>
      </c>
      <c r="Y25" s="122">
        <f t="shared" si="4"/>
        <v>23940</v>
      </c>
      <c r="Z25" s="141"/>
      <c r="AA25" s="143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</row>
    <row r="26" spans="1:37">
      <c r="A26" s="30"/>
      <c r="B26" s="26" t="s">
        <v>41</v>
      </c>
      <c r="C26" s="24">
        <f t="shared" si="5"/>
        <v>84</v>
      </c>
      <c r="D26" s="30"/>
      <c r="E26" s="30"/>
      <c r="F26" s="30"/>
      <c r="G26" s="30"/>
      <c r="H26" s="128">
        <v>84</v>
      </c>
      <c r="I26" s="128">
        <v>966000</v>
      </c>
      <c r="J26" s="30"/>
      <c r="K26" s="30"/>
      <c r="L26" s="122">
        <f t="shared" si="3"/>
        <v>42</v>
      </c>
      <c r="M26" s="30"/>
      <c r="N26" s="30"/>
      <c r="O26" s="30"/>
      <c r="P26" s="30"/>
      <c r="Q26" s="128">
        <v>42</v>
      </c>
      <c r="R26" s="128">
        <v>819000</v>
      </c>
      <c r="S26" s="30"/>
      <c r="T26" s="30"/>
      <c r="U26" s="136"/>
      <c r="V26" s="122">
        <f t="shared" si="6"/>
        <v>23940</v>
      </c>
      <c r="W26" s="128"/>
      <c r="X26" s="128">
        <v>100</v>
      </c>
      <c r="Y26" s="122">
        <f t="shared" si="4"/>
        <v>23940</v>
      </c>
      <c r="Z26" s="141"/>
      <c r="AA26" s="143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</row>
    <row r="27" spans="1:37">
      <c r="A27" s="30"/>
      <c r="B27" s="26" t="s">
        <v>42</v>
      </c>
      <c r="C27" s="24">
        <f t="shared" si="5"/>
        <v>0</v>
      </c>
      <c r="D27" s="30"/>
      <c r="E27" s="30"/>
      <c r="F27" s="30"/>
      <c r="G27" s="30"/>
      <c r="H27" s="128"/>
      <c r="I27" s="128"/>
      <c r="J27" s="30"/>
      <c r="K27" s="30"/>
      <c r="L27" s="122">
        <f t="shared" si="3"/>
        <v>0</v>
      </c>
      <c r="M27" s="30"/>
      <c r="N27" s="30"/>
      <c r="O27" s="30"/>
      <c r="P27" s="30"/>
      <c r="Q27" s="128"/>
      <c r="R27" s="128"/>
      <c r="S27" s="30"/>
      <c r="T27" s="30"/>
      <c r="U27" s="136"/>
      <c r="V27" s="122">
        <f t="shared" si="6"/>
        <v>0</v>
      </c>
      <c r="W27" s="128"/>
      <c r="X27" s="128">
        <v>100</v>
      </c>
      <c r="Y27" s="122">
        <f t="shared" si="4"/>
        <v>0</v>
      </c>
      <c r="Z27" s="141"/>
      <c r="AA27" s="143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</row>
    <row r="28" spans="1:37">
      <c r="A28" s="30"/>
      <c r="B28" s="26" t="s">
        <v>43</v>
      </c>
      <c r="C28" s="24">
        <f t="shared" si="5"/>
        <v>0</v>
      </c>
      <c r="D28" s="30"/>
      <c r="E28" s="30"/>
      <c r="F28" s="30"/>
      <c r="G28" s="30"/>
      <c r="H28" s="128"/>
      <c r="I28" s="128"/>
      <c r="J28" s="30"/>
      <c r="K28" s="30"/>
      <c r="L28" s="122">
        <f t="shared" si="3"/>
        <v>0</v>
      </c>
      <c r="M28" s="30"/>
      <c r="N28" s="30"/>
      <c r="O28" s="30"/>
      <c r="P28" s="30"/>
      <c r="Q28" s="128"/>
      <c r="R28" s="128"/>
      <c r="S28" s="30"/>
      <c r="T28" s="30"/>
      <c r="U28" s="136"/>
      <c r="V28" s="122">
        <f t="shared" si="6"/>
        <v>0</v>
      </c>
      <c r="W28" s="128"/>
      <c r="X28" s="128">
        <v>100</v>
      </c>
      <c r="Y28" s="122">
        <f t="shared" si="4"/>
        <v>0</v>
      </c>
      <c r="Z28" s="141"/>
      <c r="AA28" s="143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</row>
    <row r="29" spans="1:37">
      <c r="A29" s="30"/>
      <c r="B29" s="26" t="s">
        <v>44</v>
      </c>
      <c r="C29" s="24">
        <f t="shared" si="5"/>
        <v>0</v>
      </c>
      <c r="D29" s="30"/>
      <c r="E29" s="30"/>
      <c r="F29" s="30"/>
      <c r="G29" s="30"/>
      <c r="H29" s="128"/>
      <c r="I29" s="128"/>
      <c r="J29" s="30"/>
      <c r="K29" s="30"/>
      <c r="L29" s="122">
        <f t="shared" si="3"/>
        <v>0</v>
      </c>
      <c r="M29" s="30"/>
      <c r="N29" s="30"/>
      <c r="O29" s="30"/>
      <c r="P29" s="30"/>
      <c r="Q29" s="128"/>
      <c r="R29" s="128"/>
      <c r="S29" s="30"/>
      <c r="T29" s="30"/>
      <c r="U29" s="136"/>
      <c r="V29" s="122">
        <f t="shared" si="6"/>
        <v>0</v>
      </c>
      <c r="W29" s="128"/>
      <c r="X29" s="128">
        <v>100</v>
      </c>
      <c r="Y29" s="122">
        <f t="shared" si="4"/>
        <v>0</v>
      </c>
      <c r="Z29" s="141"/>
      <c r="AA29" s="143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</row>
    <row r="30" spans="1:37">
      <c r="A30" s="30" t="s">
        <v>45</v>
      </c>
      <c r="B30" s="26"/>
      <c r="C30" s="24">
        <f t="shared" si="5"/>
        <v>74</v>
      </c>
      <c r="D30" s="30">
        <f t="shared" ref="D30:J30" si="12">D31</f>
        <v>0</v>
      </c>
      <c r="E30" s="30"/>
      <c r="F30" s="30">
        <f t="shared" si="12"/>
        <v>0</v>
      </c>
      <c r="G30" s="30"/>
      <c r="H30" s="128">
        <f t="shared" si="12"/>
        <v>74</v>
      </c>
      <c r="I30" s="128">
        <f t="shared" si="12"/>
        <v>851000</v>
      </c>
      <c r="J30" s="30">
        <f t="shared" si="12"/>
        <v>0</v>
      </c>
      <c r="K30" s="30"/>
      <c r="L30" s="122">
        <f t="shared" si="3"/>
        <v>7</v>
      </c>
      <c r="M30" s="30">
        <f t="shared" ref="M30:S30" si="13">M31</f>
        <v>0</v>
      </c>
      <c r="N30" s="30"/>
      <c r="O30" s="30">
        <f t="shared" si="13"/>
        <v>0</v>
      </c>
      <c r="P30" s="30"/>
      <c r="Q30" s="128">
        <f t="shared" si="13"/>
        <v>7</v>
      </c>
      <c r="R30" s="128">
        <f t="shared" si="13"/>
        <v>136500</v>
      </c>
      <c r="S30" s="30">
        <f t="shared" si="13"/>
        <v>0</v>
      </c>
      <c r="T30" s="30"/>
      <c r="U30" s="136">
        <v>150000</v>
      </c>
      <c r="V30" s="122">
        <f t="shared" si="6"/>
        <v>12990</v>
      </c>
      <c r="W30" s="128"/>
      <c r="X30" s="128">
        <v>100</v>
      </c>
      <c r="Y30" s="122">
        <f t="shared" si="4"/>
        <v>12990</v>
      </c>
      <c r="Z30" s="141"/>
      <c r="AA30" s="143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</row>
    <row r="31" spans="1:37">
      <c r="A31" s="30"/>
      <c r="B31" s="26" t="s">
        <v>46</v>
      </c>
      <c r="C31" s="24">
        <f t="shared" si="5"/>
        <v>74</v>
      </c>
      <c r="D31" s="30"/>
      <c r="E31" s="30"/>
      <c r="F31" s="30"/>
      <c r="G31" s="30"/>
      <c r="H31" s="128">
        <v>74</v>
      </c>
      <c r="I31" s="128">
        <v>851000</v>
      </c>
      <c r="J31" s="30"/>
      <c r="K31" s="30"/>
      <c r="L31" s="122">
        <f t="shared" si="3"/>
        <v>7</v>
      </c>
      <c r="M31" s="30"/>
      <c r="N31" s="30"/>
      <c r="O31" s="30"/>
      <c r="P31" s="30"/>
      <c r="Q31" s="128">
        <v>7</v>
      </c>
      <c r="R31" s="128">
        <v>136500</v>
      </c>
      <c r="S31" s="30"/>
      <c r="T31" s="30"/>
      <c r="U31" s="136"/>
      <c r="V31" s="122">
        <f t="shared" si="6"/>
        <v>12990</v>
      </c>
      <c r="W31" s="128"/>
      <c r="X31" s="128">
        <v>100</v>
      </c>
      <c r="Y31" s="122">
        <f t="shared" si="4"/>
        <v>12990</v>
      </c>
      <c r="Z31" s="141"/>
      <c r="AA31" s="143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</row>
    <row r="32" spans="1:37">
      <c r="A32" s="30" t="s">
        <v>47</v>
      </c>
      <c r="B32" s="25"/>
      <c r="C32" s="24">
        <f t="shared" si="5"/>
        <v>290</v>
      </c>
      <c r="D32" s="30">
        <f t="shared" ref="D32:K32" si="14">D33+D34+D35+D36+D37+D38+D39</f>
        <v>0</v>
      </c>
      <c r="E32" s="30"/>
      <c r="F32" s="30">
        <f t="shared" si="14"/>
        <v>0</v>
      </c>
      <c r="G32" s="30"/>
      <c r="H32" s="128">
        <f t="shared" si="14"/>
        <v>275</v>
      </c>
      <c r="I32" s="128">
        <f t="shared" si="14"/>
        <v>3162500</v>
      </c>
      <c r="J32" s="30">
        <f t="shared" si="14"/>
        <v>15</v>
      </c>
      <c r="K32" s="30">
        <f t="shared" si="14"/>
        <v>172500</v>
      </c>
      <c r="L32" s="122">
        <f t="shared" si="3"/>
        <v>52</v>
      </c>
      <c r="M32" s="30">
        <f t="shared" ref="M32:S32" si="15">M33+M34+M35+M36+M37+M38+M39</f>
        <v>0</v>
      </c>
      <c r="N32" s="30"/>
      <c r="O32" s="30">
        <f t="shared" si="15"/>
        <v>0</v>
      </c>
      <c r="P32" s="30"/>
      <c r="Q32" s="128">
        <f t="shared" si="15"/>
        <v>52</v>
      </c>
      <c r="R32" s="128">
        <f t="shared" si="15"/>
        <v>1014000</v>
      </c>
      <c r="S32" s="30">
        <f t="shared" si="15"/>
        <v>0</v>
      </c>
      <c r="T32" s="30"/>
      <c r="U32" s="51">
        <v>300000</v>
      </c>
      <c r="V32" s="122">
        <f t="shared" si="6"/>
        <v>57540</v>
      </c>
      <c r="W32" s="128"/>
      <c r="X32" s="128">
        <v>100</v>
      </c>
      <c r="Y32" s="122">
        <f t="shared" si="4"/>
        <v>57540</v>
      </c>
      <c r="Z32" s="141"/>
      <c r="AA32" s="143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</row>
    <row r="33" spans="1:37">
      <c r="A33" s="30"/>
      <c r="B33" s="26" t="s">
        <v>48</v>
      </c>
      <c r="C33" s="24">
        <f t="shared" si="5"/>
        <v>13</v>
      </c>
      <c r="D33" s="30"/>
      <c r="E33" s="30"/>
      <c r="F33" s="30"/>
      <c r="G33" s="30"/>
      <c r="H33" s="128">
        <v>13</v>
      </c>
      <c r="I33" s="128">
        <v>149500</v>
      </c>
      <c r="J33" s="30"/>
      <c r="K33" s="30"/>
      <c r="L33" s="122">
        <f t="shared" si="3"/>
        <v>11</v>
      </c>
      <c r="M33" s="30"/>
      <c r="N33" s="30"/>
      <c r="O33" s="30"/>
      <c r="P33" s="30"/>
      <c r="Q33" s="128">
        <v>11</v>
      </c>
      <c r="R33" s="128">
        <v>214500</v>
      </c>
      <c r="S33" s="30"/>
      <c r="T33" s="30"/>
      <c r="U33" s="136"/>
      <c r="V33" s="122">
        <f t="shared" si="6"/>
        <v>4920</v>
      </c>
      <c r="W33" s="128"/>
      <c r="X33" s="128">
        <v>100</v>
      </c>
      <c r="Y33" s="122">
        <f t="shared" si="4"/>
        <v>4920</v>
      </c>
      <c r="Z33" s="141"/>
      <c r="AA33" s="143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</row>
    <row r="34" spans="1:37">
      <c r="A34" s="30"/>
      <c r="B34" s="26" t="s">
        <v>49</v>
      </c>
      <c r="C34" s="24">
        <f t="shared" si="5"/>
        <v>125</v>
      </c>
      <c r="D34" s="30"/>
      <c r="E34" s="30"/>
      <c r="F34" s="30"/>
      <c r="G34" s="30"/>
      <c r="H34" s="128">
        <v>125</v>
      </c>
      <c r="I34" s="128">
        <v>1437500</v>
      </c>
      <c r="J34" s="30"/>
      <c r="K34" s="30"/>
      <c r="L34" s="122">
        <f t="shared" si="3"/>
        <v>0</v>
      </c>
      <c r="M34" s="30"/>
      <c r="N34" s="30"/>
      <c r="O34" s="30"/>
      <c r="P34" s="30"/>
      <c r="Q34" s="128"/>
      <c r="R34" s="128"/>
      <c r="S34" s="30"/>
      <c r="T34" s="30"/>
      <c r="U34" s="136"/>
      <c r="V34" s="122">
        <f t="shared" si="6"/>
        <v>18750</v>
      </c>
      <c r="W34" s="128"/>
      <c r="X34" s="128">
        <v>100</v>
      </c>
      <c r="Y34" s="122">
        <f t="shared" si="4"/>
        <v>18750</v>
      </c>
      <c r="Z34" s="141"/>
      <c r="AA34" s="143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</row>
    <row r="35" spans="1:37">
      <c r="A35" s="30"/>
      <c r="B35" s="26" t="s">
        <v>50</v>
      </c>
      <c r="C35" s="24">
        <f t="shared" si="5"/>
        <v>42</v>
      </c>
      <c r="D35" s="30"/>
      <c r="E35" s="30"/>
      <c r="F35" s="30"/>
      <c r="G35" s="30"/>
      <c r="H35" s="128">
        <v>27</v>
      </c>
      <c r="I35" s="128">
        <v>310500</v>
      </c>
      <c r="J35" s="30">
        <v>15</v>
      </c>
      <c r="K35" s="30">
        <v>172500</v>
      </c>
      <c r="L35" s="122">
        <f t="shared" si="3"/>
        <v>0</v>
      </c>
      <c r="M35" s="30"/>
      <c r="N35" s="30"/>
      <c r="O35" s="30"/>
      <c r="P35" s="30"/>
      <c r="Q35" s="128"/>
      <c r="R35" s="128"/>
      <c r="S35" s="30"/>
      <c r="T35" s="30"/>
      <c r="U35" s="136"/>
      <c r="V35" s="122">
        <f t="shared" si="6"/>
        <v>6300</v>
      </c>
      <c r="W35" s="128"/>
      <c r="X35" s="128">
        <v>100</v>
      </c>
      <c r="Y35" s="122">
        <f t="shared" si="4"/>
        <v>6300</v>
      </c>
      <c r="Z35" s="141"/>
      <c r="AA35" s="143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</row>
    <row r="36" spans="1:37" ht="24">
      <c r="A36" s="30"/>
      <c r="B36" s="26" t="s">
        <v>51</v>
      </c>
      <c r="C36" s="24">
        <f t="shared" si="5"/>
        <v>110</v>
      </c>
      <c r="D36" s="30"/>
      <c r="E36" s="30"/>
      <c r="F36" s="30"/>
      <c r="G36" s="30"/>
      <c r="H36" s="128">
        <v>110</v>
      </c>
      <c r="I36" s="128">
        <v>1265000</v>
      </c>
      <c r="J36" s="30"/>
      <c r="K36" s="30"/>
      <c r="L36" s="122">
        <f t="shared" si="3"/>
        <v>41</v>
      </c>
      <c r="M36" s="30"/>
      <c r="N36" s="30"/>
      <c r="O36" s="30"/>
      <c r="P36" s="30"/>
      <c r="Q36" s="128">
        <v>41</v>
      </c>
      <c r="R36" s="128">
        <v>799500</v>
      </c>
      <c r="S36" s="30"/>
      <c r="T36" s="30"/>
      <c r="U36" s="136"/>
      <c r="V36" s="122">
        <f t="shared" si="6"/>
        <v>27570</v>
      </c>
      <c r="W36" s="128"/>
      <c r="X36" s="128">
        <v>100</v>
      </c>
      <c r="Y36" s="122">
        <f t="shared" si="4"/>
        <v>27570</v>
      </c>
      <c r="Z36" s="141"/>
      <c r="AA36" s="143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</row>
    <row r="37" spans="1:37">
      <c r="A37" s="30"/>
      <c r="B37" s="26" t="s">
        <v>52</v>
      </c>
      <c r="C37" s="24">
        <f t="shared" si="5"/>
        <v>0</v>
      </c>
      <c r="D37" s="30"/>
      <c r="E37" s="30"/>
      <c r="F37" s="30"/>
      <c r="G37" s="30"/>
      <c r="H37" s="128"/>
      <c r="I37" s="128"/>
      <c r="J37" s="30"/>
      <c r="K37" s="30"/>
      <c r="L37" s="122">
        <f t="shared" si="3"/>
        <v>0</v>
      </c>
      <c r="M37" s="30"/>
      <c r="N37" s="30"/>
      <c r="O37" s="30"/>
      <c r="P37" s="30"/>
      <c r="Q37" s="128"/>
      <c r="R37" s="128"/>
      <c r="S37" s="30"/>
      <c r="T37" s="30"/>
      <c r="U37" s="136"/>
      <c r="V37" s="122">
        <f t="shared" si="6"/>
        <v>0</v>
      </c>
      <c r="W37" s="128"/>
      <c r="X37" s="128">
        <v>100</v>
      </c>
      <c r="Y37" s="122">
        <f t="shared" si="4"/>
        <v>0</v>
      </c>
      <c r="Z37" s="141"/>
      <c r="AA37" s="143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</row>
    <row r="38" spans="1:37">
      <c r="A38" s="30"/>
      <c r="B38" s="26" t="s">
        <v>53</v>
      </c>
      <c r="C38" s="24">
        <f t="shared" si="5"/>
        <v>0</v>
      </c>
      <c r="D38" s="30"/>
      <c r="E38" s="30"/>
      <c r="F38" s="30"/>
      <c r="G38" s="30"/>
      <c r="H38" s="128"/>
      <c r="I38" s="128"/>
      <c r="J38" s="30"/>
      <c r="K38" s="30"/>
      <c r="L38" s="122">
        <f t="shared" si="3"/>
        <v>0</v>
      </c>
      <c r="M38" s="30"/>
      <c r="N38" s="30"/>
      <c r="O38" s="30"/>
      <c r="P38" s="30"/>
      <c r="Q38" s="128"/>
      <c r="R38" s="128"/>
      <c r="S38" s="30"/>
      <c r="T38" s="30"/>
      <c r="U38" s="136"/>
      <c r="V38" s="122">
        <f t="shared" si="6"/>
        <v>0</v>
      </c>
      <c r="W38" s="128"/>
      <c r="X38" s="128">
        <v>100</v>
      </c>
      <c r="Y38" s="122">
        <f t="shared" si="4"/>
        <v>0</v>
      </c>
      <c r="Z38" s="141"/>
      <c r="AA38" s="143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</row>
    <row r="39" spans="1:37">
      <c r="A39" s="30"/>
      <c r="B39" s="26" t="s">
        <v>54</v>
      </c>
      <c r="C39" s="24">
        <f t="shared" si="5"/>
        <v>0</v>
      </c>
      <c r="D39" s="30"/>
      <c r="E39" s="30"/>
      <c r="F39" s="30"/>
      <c r="G39" s="30"/>
      <c r="H39" s="128"/>
      <c r="I39" s="128"/>
      <c r="J39" s="30"/>
      <c r="K39" s="30"/>
      <c r="L39" s="122">
        <f t="shared" si="3"/>
        <v>0</v>
      </c>
      <c r="M39" s="30"/>
      <c r="N39" s="30"/>
      <c r="O39" s="30"/>
      <c r="P39" s="30"/>
      <c r="Q39" s="128"/>
      <c r="R39" s="128"/>
      <c r="S39" s="30"/>
      <c r="T39" s="30"/>
      <c r="U39" s="136"/>
      <c r="V39" s="122">
        <f t="shared" si="6"/>
        <v>0</v>
      </c>
      <c r="W39" s="128"/>
      <c r="X39" s="128">
        <v>100</v>
      </c>
      <c r="Y39" s="122">
        <f t="shared" si="4"/>
        <v>0</v>
      </c>
      <c r="Z39" s="141"/>
      <c r="AA39" s="143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</row>
    <row r="40" spans="1:37">
      <c r="A40" s="30" t="s">
        <v>55</v>
      </c>
      <c r="B40" s="26"/>
      <c r="C40" s="24">
        <f t="shared" si="5"/>
        <v>39</v>
      </c>
      <c r="D40" s="30">
        <f t="shared" ref="D40:J40" si="16">D41</f>
        <v>0</v>
      </c>
      <c r="E40" s="30"/>
      <c r="F40" s="30">
        <f t="shared" si="16"/>
        <v>0</v>
      </c>
      <c r="G40" s="30"/>
      <c r="H40" s="128">
        <f t="shared" si="16"/>
        <v>39</v>
      </c>
      <c r="I40" s="128">
        <f t="shared" si="16"/>
        <v>448500</v>
      </c>
      <c r="J40" s="30">
        <f t="shared" si="16"/>
        <v>0</v>
      </c>
      <c r="K40" s="30"/>
      <c r="L40" s="122">
        <f t="shared" si="3"/>
        <v>17</v>
      </c>
      <c r="M40" s="30">
        <f t="shared" ref="M40:S40" si="17">M41</f>
        <v>0</v>
      </c>
      <c r="N40" s="30"/>
      <c r="O40" s="30">
        <f t="shared" si="17"/>
        <v>0</v>
      </c>
      <c r="P40" s="30"/>
      <c r="Q40" s="128">
        <f t="shared" si="17"/>
        <v>17</v>
      </c>
      <c r="R40" s="128">
        <f t="shared" si="17"/>
        <v>331500</v>
      </c>
      <c r="S40" s="30">
        <f t="shared" si="17"/>
        <v>0</v>
      </c>
      <c r="T40" s="30"/>
      <c r="U40" s="136">
        <v>78000</v>
      </c>
      <c r="V40" s="122">
        <f t="shared" si="6"/>
        <v>10440</v>
      </c>
      <c r="W40" s="128"/>
      <c r="X40" s="128">
        <v>100</v>
      </c>
      <c r="Y40" s="122">
        <f t="shared" si="4"/>
        <v>10440</v>
      </c>
      <c r="Z40" s="141"/>
      <c r="AA40" s="143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</row>
    <row r="41" spans="1:37">
      <c r="A41" s="30"/>
      <c r="B41" s="26" t="s">
        <v>56</v>
      </c>
      <c r="C41" s="24">
        <f t="shared" si="5"/>
        <v>39</v>
      </c>
      <c r="D41" s="30"/>
      <c r="E41" s="30"/>
      <c r="F41" s="30"/>
      <c r="G41" s="30"/>
      <c r="H41" s="128">
        <v>39</v>
      </c>
      <c r="I41" s="128">
        <v>448500</v>
      </c>
      <c r="J41" s="30"/>
      <c r="K41" s="30"/>
      <c r="L41" s="122">
        <f t="shared" si="3"/>
        <v>17</v>
      </c>
      <c r="M41" s="30"/>
      <c r="N41" s="30"/>
      <c r="O41" s="30"/>
      <c r="P41" s="30"/>
      <c r="Q41" s="128">
        <v>17</v>
      </c>
      <c r="R41" s="128">
        <v>331500</v>
      </c>
      <c r="S41" s="30"/>
      <c r="T41" s="30"/>
      <c r="U41" s="136"/>
      <c r="V41" s="122">
        <f t="shared" si="6"/>
        <v>10440</v>
      </c>
      <c r="W41" s="128"/>
      <c r="X41" s="128">
        <v>100</v>
      </c>
      <c r="Y41" s="122">
        <f t="shared" si="4"/>
        <v>10440</v>
      </c>
      <c r="Z41" s="141"/>
      <c r="AA41" s="143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</row>
    <row r="42" spans="1:37">
      <c r="A42" s="30" t="s">
        <v>57</v>
      </c>
      <c r="B42" s="26"/>
      <c r="C42" s="24">
        <f t="shared" si="5"/>
        <v>260</v>
      </c>
      <c r="D42" s="30">
        <f t="shared" ref="D42:J42" si="18">D43</f>
        <v>0</v>
      </c>
      <c r="E42" s="30"/>
      <c r="F42" s="30">
        <f t="shared" si="18"/>
        <v>10</v>
      </c>
      <c r="G42" s="30">
        <f t="shared" si="18"/>
        <v>92000</v>
      </c>
      <c r="H42" s="128">
        <f t="shared" si="18"/>
        <v>250</v>
      </c>
      <c r="I42" s="128">
        <f t="shared" si="18"/>
        <v>2875000</v>
      </c>
      <c r="J42" s="30">
        <f t="shared" si="18"/>
        <v>0</v>
      </c>
      <c r="K42" s="30"/>
      <c r="L42" s="122">
        <f t="shared" si="3"/>
        <v>178</v>
      </c>
      <c r="M42" s="30">
        <f t="shared" ref="M42:S42" si="19">M43</f>
        <v>0</v>
      </c>
      <c r="N42" s="30"/>
      <c r="O42" s="30">
        <f t="shared" si="19"/>
        <v>11</v>
      </c>
      <c r="P42" s="30">
        <f t="shared" si="19"/>
        <v>171600</v>
      </c>
      <c r="Q42" s="128">
        <f t="shared" si="19"/>
        <v>167</v>
      </c>
      <c r="R42" s="128">
        <f t="shared" si="19"/>
        <v>3256500</v>
      </c>
      <c r="S42" s="30">
        <f t="shared" si="19"/>
        <v>0</v>
      </c>
      <c r="T42" s="30"/>
      <c r="U42" s="136">
        <v>228000</v>
      </c>
      <c r="V42" s="122">
        <f t="shared" si="6"/>
        <v>87060</v>
      </c>
      <c r="W42" s="128"/>
      <c r="X42" s="128">
        <v>100</v>
      </c>
      <c r="Y42" s="122">
        <f t="shared" si="4"/>
        <v>87060</v>
      </c>
      <c r="Z42" s="141"/>
      <c r="AA42" s="143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</row>
    <row r="43" spans="1:37">
      <c r="A43" s="30"/>
      <c r="B43" s="26" t="s">
        <v>58</v>
      </c>
      <c r="C43" s="24">
        <f t="shared" si="5"/>
        <v>260</v>
      </c>
      <c r="D43" s="30"/>
      <c r="E43" s="30"/>
      <c r="F43" s="30">
        <v>10</v>
      </c>
      <c r="G43" s="30">
        <v>92000</v>
      </c>
      <c r="H43" s="128">
        <v>250</v>
      </c>
      <c r="I43" s="128">
        <v>2875000</v>
      </c>
      <c r="J43" s="30"/>
      <c r="K43" s="30"/>
      <c r="L43" s="122">
        <f t="shared" si="3"/>
        <v>178</v>
      </c>
      <c r="M43" s="30"/>
      <c r="N43" s="30"/>
      <c r="O43" s="30">
        <v>11</v>
      </c>
      <c r="P43" s="30">
        <v>171600</v>
      </c>
      <c r="Q43" s="128">
        <v>167</v>
      </c>
      <c r="R43" s="128">
        <v>3256500</v>
      </c>
      <c r="S43" s="30"/>
      <c r="T43" s="30"/>
      <c r="U43" s="136"/>
      <c r="V43" s="122">
        <f t="shared" si="6"/>
        <v>87060</v>
      </c>
      <c r="W43" s="128"/>
      <c r="X43" s="128">
        <v>100</v>
      </c>
      <c r="Y43" s="122">
        <f t="shared" si="4"/>
        <v>87060</v>
      </c>
      <c r="Z43" s="141"/>
      <c r="AA43" s="143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</row>
    <row r="44" spans="1:37">
      <c r="A44" s="30" t="s">
        <v>59</v>
      </c>
      <c r="B44" s="26"/>
      <c r="C44" s="24">
        <f t="shared" si="5"/>
        <v>34</v>
      </c>
      <c r="D44" s="30">
        <f t="shared" ref="D44:J44" si="20">D45</f>
        <v>0</v>
      </c>
      <c r="E44" s="30"/>
      <c r="F44" s="30">
        <f t="shared" si="20"/>
        <v>0</v>
      </c>
      <c r="G44" s="30"/>
      <c r="H44" s="128">
        <f t="shared" si="20"/>
        <v>34</v>
      </c>
      <c r="I44" s="128">
        <f t="shared" si="20"/>
        <v>391000</v>
      </c>
      <c r="J44" s="30">
        <f t="shared" si="20"/>
        <v>0</v>
      </c>
      <c r="K44" s="30"/>
      <c r="L44" s="122">
        <f t="shared" si="3"/>
        <v>6</v>
      </c>
      <c r="M44" s="30">
        <f t="shared" ref="M44:S44" si="21">M45</f>
        <v>0</v>
      </c>
      <c r="N44" s="30"/>
      <c r="O44" s="30">
        <f t="shared" si="21"/>
        <v>0</v>
      </c>
      <c r="P44" s="30"/>
      <c r="Q44" s="128">
        <f t="shared" si="21"/>
        <v>6</v>
      </c>
      <c r="R44" s="128">
        <f t="shared" si="21"/>
        <v>117000</v>
      </c>
      <c r="S44" s="30">
        <f t="shared" si="21"/>
        <v>0</v>
      </c>
      <c r="T44" s="30"/>
      <c r="U44" s="136">
        <v>216000</v>
      </c>
      <c r="V44" s="122">
        <f t="shared" si="6"/>
        <v>6720</v>
      </c>
      <c r="W44" s="128"/>
      <c r="X44" s="128">
        <v>100</v>
      </c>
      <c r="Y44" s="122">
        <f t="shared" si="4"/>
        <v>6720</v>
      </c>
      <c r="Z44" s="141"/>
      <c r="AA44" s="143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</row>
    <row r="45" spans="1:37">
      <c r="A45" s="30"/>
      <c r="B45" s="26" t="s">
        <v>60</v>
      </c>
      <c r="C45" s="24">
        <f t="shared" si="5"/>
        <v>34</v>
      </c>
      <c r="D45" s="30"/>
      <c r="E45" s="30"/>
      <c r="F45" s="30"/>
      <c r="G45" s="30"/>
      <c r="H45" s="128">
        <v>34</v>
      </c>
      <c r="I45" s="128">
        <v>391000</v>
      </c>
      <c r="J45" s="30"/>
      <c r="K45" s="30"/>
      <c r="L45" s="122">
        <f t="shared" si="3"/>
        <v>6</v>
      </c>
      <c r="M45" s="30"/>
      <c r="N45" s="30"/>
      <c r="O45" s="30"/>
      <c r="P45" s="30"/>
      <c r="Q45" s="128">
        <v>6</v>
      </c>
      <c r="R45" s="128">
        <v>117000</v>
      </c>
      <c r="S45" s="30"/>
      <c r="T45" s="30"/>
      <c r="U45" s="136"/>
      <c r="V45" s="122">
        <f t="shared" si="6"/>
        <v>6720</v>
      </c>
      <c r="W45" s="128"/>
      <c r="X45" s="128">
        <v>100</v>
      </c>
      <c r="Y45" s="122">
        <f t="shared" si="4"/>
        <v>6720</v>
      </c>
      <c r="Z45" s="141"/>
      <c r="AA45" s="143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</row>
    <row r="46" spans="1:37">
      <c r="A46" s="30" t="s">
        <v>61</v>
      </c>
      <c r="B46" s="26"/>
      <c r="C46" s="24">
        <f t="shared" si="5"/>
        <v>20</v>
      </c>
      <c r="D46" s="30">
        <f t="shared" ref="D46:I46" si="22">D47</f>
        <v>0</v>
      </c>
      <c r="E46" s="30"/>
      <c r="F46" s="30">
        <f t="shared" si="22"/>
        <v>0</v>
      </c>
      <c r="G46" s="30"/>
      <c r="H46" s="128">
        <f t="shared" si="22"/>
        <v>20</v>
      </c>
      <c r="I46" s="128">
        <f t="shared" si="22"/>
        <v>230000</v>
      </c>
      <c r="J46" s="30"/>
      <c r="K46" s="30"/>
      <c r="L46" s="122">
        <f t="shared" si="3"/>
        <v>13</v>
      </c>
      <c r="M46" s="30">
        <f t="shared" ref="M46:T46" si="23">M47</f>
        <v>0</v>
      </c>
      <c r="N46" s="30"/>
      <c r="O46" s="30">
        <f t="shared" si="23"/>
        <v>0</v>
      </c>
      <c r="P46" s="30"/>
      <c r="Q46" s="128">
        <f t="shared" si="23"/>
        <v>13</v>
      </c>
      <c r="R46" s="128">
        <f t="shared" si="23"/>
        <v>253500</v>
      </c>
      <c r="S46" s="128">
        <f t="shared" si="23"/>
        <v>0</v>
      </c>
      <c r="T46" s="128">
        <f t="shared" si="23"/>
        <v>0</v>
      </c>
      <c r="U46" s="136">
        <v>78000</v>
      </c>
      <c r="V46" s="122">
        <f t="shared" si="6"/>
        <v>6510</v>
      </c>
      <c r="W46" s="128"/>
      <c r="X46" s="128">
        <v>100</v>
      </c>
      <c r="Y46" s="122">
        <f t="shared" si="4"/>
        <v>6510</v>
      </c>
      <c r="Z46" s="141"/>
      <c r="AA46" s="143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</row>
    <row r="47" spans="1:37">
      <c r="A47" s="30"/>
      <c r="B47" s="26" t="s">
        <v>62</v>
      </c>
      <c r="C47" s="24">
        <f t="shared" si="5"/>
        <v>20</v>
      </c>
      <c r="D47" s="30"/>
      <c r="E47" s="30"/>
      <c r="F47" s="30"/>
      <c r="G47" s="30"/>
      <c r="H47" s="128">
        <v>20</v>
      </c>
      <c r="I47" s="128">
        <v>230000</v>
      </c>
      <c r="J47" s="30"/>
      <c r="K47" s="30"/>
      <c r="L47" s="122">
        <f t="shared" si="3"/>
        <v>13</v>
      </c>
      <c r="M47" s="30"/>
      <c r="N47" s="30"/>
      <c r="O47" s="30"/>
      <c r="P47" s="30"/>
      <c r="Q47" s="128">
        <v>13</v>
      </c>
      <c r="R47" s="128">
        <v>253500</v>
      </c>
      <c r="S47" s="30"/>
      <c r="T47" s="30"/>
      <c r="U47" s="136"/>
      <c r="V47" s="122">
        <f t="shared" si="6"/>
        <v>6510</v>
      </c>
      <c r="W47" s="128"/>
      <c r="X47" s="128">
        <v>100</v>
      </c>
      <c r="Y47" s="122">
        <f t="shared" si="4"/>
        <v>6510</v>
      </c>
      <c r="Z47" s="141"/>
      <c r="AA47" s="143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</row>
    <row r="48" spans="1:37">
      <c r="A48" s="30" t="s">
        <v>63</v>
      </c>
      <c r="B48" s="26"/>
      <c r="C48" s="24">
        <f t="shared" si="5"/>
        <v>35</v>
      </c>
      <c r="D48" s="30">
        <f t="shared" ref="D48:K48" si="24">D49</f>
        <v>0</v>
      </c>
      <c r="E48" s="30"/>
      <c r="F48" s="30">
        <f t="shared" si="24"/>
        <v>0</v>
      </c>
      <c r="G48" s="30"/>
      <c r="H48" s="128">
        <f t="shared" si="24"/>
        <v>19</v>
      </c>
      <c r="I48" s="128">
        <f t="shared" si="24"/>
        <v>218500</v>
      </c>
      <c r="J48" s="30">
        <f t="shared" si="24"/>
        <v>16</v>
      </c>
      <c r="K48" s="30">
        <f t="shared" si="24"/>
        <v>184000</v>
      </c>
      <c r="L48" s="122">
        <f t="shared" si="3"/>
        <v>37</v>
      </c>
      <c r="M48" s="30">
        <f t="shared" ref="M48:T48" si="25">M49</f>
        <v>2</v>
      </c>
      <c r="N48" s="30">
        <f t="shared" si="25"/>
        <v>31200</v>
      </c>
      <c r="O48" s="30">
        <f t="shared" si="25"/>
        <v>0</v>
      </c>
      <c r="P48" s="30"/>
      <c r="Q48" s="128">
        <f t="shared" si="25"/>
        <v>26</v>
      </c>
      <c r="R48" s="128">
        <f t="shared" si="25"/>
        <v>507000</v>
      </c>
      <c r="S48" s="30">
        <f t="shared" si="25"/>
        <v>9</v>
      </c>
      <c r="T48" s="30">
        <f t="shared" si="25"/>
        <v>175500</v>
      </c>
      <c r="U48" s="136">
        <v>432000</v>
      </c>
      <c r="V48" s="122">
        <f t="shared" si="6"/>
        <v>15240</v>
      </c>
      <c r="W48" s="128"/>
      <c r="X48" s="128">
        <v>100</v>
      </c>
      <c r="Y48" s="122">
        <f t="shared" si="4"/>
        <v>15240</v>
      </c>
      <c r="Z48" s="141"/>
      <c r="AA48" s="143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</row>
    <row r="49" spans="1:37">
      <c r="A49" s="30"/>
      <c r="B49" s="26" t="s">
        <v>64</v>
      </c>
      <c r="C49" s="24">
        <f t="shared" si="5"/>
        <v>35</v>
      </c>
      <c r="D49" s="30">
        <v>0</v>
      </c>
      <c r="E49" s="30"/>
      <c r="F49" s="30"/>
      <c r="G49" s="30"/>
      <c r="H49" s="128">
        <v>19</v>
      </c>
      <c r="I49" s="128">
        <v>218500</v>
      </c>
      <c r="J49" s="30">
        <v>16</v>
      </c>
      <c r="K49" s="30">
        <v>184000</v>
      </c>
      <c r="L49" s="122">
        <f t="shared" si="3"/>
        <v>37</v>
      </c>
      <c r="M49" s="30">
        <v>2</v>
      </c>
      <c r="N49" s="30">
        <v>31200</v>
      </c>
      <c r="O49" s="30"/>
      <c r="P49" s="30"/>
      <c r="Q49" s="128">
        <v>26</v>
      </c>
      <c r="R49" s="128">
        <v>507000</v>
      </c>
      <c r="S49" s="30">
        <v>9</v>
      </c>
      <c r="T49" s="30">
        <v>175500</v>
      </c>
      <c r="U49" s="136"/>
      <c r="V49" s="122">
        <f t="shared" si="6"/>
        <v>15240</v>
      </c>
      <c r="W49" s="128"/>
      <c r="X49" s="128">
        <v>100</v>
      </c>
      <c r="Y49" s="122">
        <f t="shared" si="4"/>
        <v>15240</v>
      </c>
      <c r="Z49" s="141"/>
      <c r="AA49" s="143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</row>
    <row r="50" spans="1:37">
      <c r="A50" s="30" t="s">
        <v>65</v>
      </c>
      <c r="B50" s="26"/>
      <c r="C50" s="24">
        <f t="shared" si="5"/>
        <v>28</v>
      </c>
      <c r="D50" s="30">
        <f t="shared" ref="D50:J50" si="26">D51</f>
        <v>0</v>
      </c>
      <c r="E50" s="30"/>
      <c r="F50" s="30">
        <f t="shared" si="26"/>
        <v>0</v>
      </c>
      <c r="G50" s="30"/>
      <c r="H50" s="128">
        <f t="shared" si="26"/>
        <v>28</v>
      </c>
      <c r="I50" s="128">
        <f t="shared" si="26"/>
        <v>322000</v>
      </c>
      <c r="J50" s="30">
        <f t="shared" si="26"/>
        <v>0</v>
      </c>
      <c r="K50" s="30"/>
      <c r="L50" s="122">
        <f t="shared" si="3"/>
        <v>0</v>
      </c>
      <c r="M50" s="30">
        <f t="shared" ref="M50:S50" si="27">M51</f>
        <v>0</v>
      </c>
      <c r="N50" s="30"/>
      <c r="O50" s="30">
        <f t="shared" si="27"/>
        <v>0</v>
      </c>
      <c r="P50" s="30"/>
      <c r="Q50" s="128">
        <f t="shared" si="27"/>
        <v>0</v>
      </c>
      <c r="R50" s="128"/>
      <c r="S50" s="30">
        <f t="shared" si="27"/>
        <v>0</v>
      </c>
      <c r="T50" s="30"/>
      <c r="U50" s="136">
        <v>342000</v>
      </c>
      <c r="V50" s="122">
        <f t="shared" si="6"/>
        <v>4200</v>
      </c>
      <c r="W50" s="128"/>
      <c r="X50" s="128">
        <v>100</v>
      </c>
      <c r="Y50" s="122">
        <f t="shared" si="4"/>
        <v>4200</v>
      </c>
      <c r="Z50" s="141"/>
      <c r="AA50" s="143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</row>
    <row r="51" spans="1:37">
      <c r="A51" s="30"/>
      <c r="B51" s="26" t="s">
        <v>66</v>
      </c>
      <c r="C51" s="24">
        <f t="shared" si="5"/>
        <v>28</v>
      </c>
      <c r="D51" s="30"/>
      <c r="E51" s="30"/>
      <c r="F51" s="30"/>
      <c r="G51" s="30"/>
      <c r="H51" s="128">
        <v>28</v>
      </c>
      <c r="I51" s="128">
        <v>322000</v>
      </c>
      <c r="J51" s="30"/>
      <c r="K51" s="30"/>
      <c r="L51" s="122">
        <f t="shared" si="3"/>
        <v>0</v>
      </c>
      <c r="M51" s="30"/>
      <c r="N51" s="30"/>
      <c r="O51" s="30"/>
      <c r="P51" s="30"/>
      <c r="Q51" s="128"/>
      <c r="R51" s="128"/>
      <c r="S51" s="30"/>
      <c r="T51" s="30"/>
      <c r="U51" s="136"/>
      <c r="V51" s="122">
        <f t="shared" si="6"/>
        <v>4200</v>
      </c>
      <c r="W51" s="128"/>
      <c r="X51" s="128">
        <v>100</v>
      </c>
      <c r="Y51" s="122">
        <f t="shared" si="4"/>
        <v>4200</v>
      </c>
      <c r="Z51" s="141"/>
      <c r="AA51" s="143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</row>
    <row r="52" spans="1:37">
      <c r="A52" s="30" t="s">
        <v>67</v>
      </c>
      <c r="B52" s="26"/>
      <c r="C52" s="24">
        <f t="shared" si="5"/>
        <v>0</v>
      </c>
      <c r="D52" s="30">
        <f t="shared" ref="D52:J52" si="28">D53+D54</f>
        <v>0</v>
      </c>
      <c r="E52" s="30"/>
      <c r="F52" s="30">
        <f t="shared" si="28"/>
        <v>0</v>
      </c>
      <c r="G52" s="30"/>
      <c r="H52" s="128">
        <f t="shared" si="28"/>
        <v>0</v>
      </c>
      <c r="I52" s="128"/>
      <c r="J52" s="30">
        <f t="shared" si="28"/>
        <v>0</v>
      </c>
      <c r="K52" s="30"/>
      <c r="L52" s="122">
        <f t="shared" si="3"/>
        <v>0</v>
      </c>
      <c r="M52" s="30">
        <f t="shared" ref="M52:S52" si="29">M53+M54</f>
        <v>0</v>
      </c>
      <c r="N52" s="30"/>
      <c r="O52" s="30">
        <f t="shared" si="29"/>
        <v>0</v>
      </c>
      <c r="P52" s="30"/>
      <c r="Q52" s="128">
        <f t="shared" si="29"/>
        <v>0</v>
      </c>
      <c r="R52" s="128"/>
      <c r="S52" s="30">
        <f t="shared" si="29"/>
        <v>0</v>
      </c>
      <c r="T52" s="30"/>
      <c r="U52" s="136">
        <v>42000</v>
      </c>
      <c r="V52" s="122">
        <f t="shared" si="6"/>
        <v>0</v>
      </c>
      <c r="W52" s="128"/>
      <c r="X52" s="128">
        <v>100</v>
      </c>
      <c r="Y52" s="122">
        <f t="shared" si="4"/>
        <v>0</v>
      </c>
      <c r="Z52" s="141"/>
      <c r="AA52" s="143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</row>
    <row r="53" spans="1:37">
      <c r="A53" s="30"/>
      <c r="B53" s="26" t="s">
        <v>68</v>
      </c>
      <c r="C53" s="24">
        <f t="shared" si="5"/>
        <v>0</v>
      </c>
      <c r="D53" s="30"/>
      <c r="E53" s="30"/>
      <c r="F53" s="30"/>
      <c r="G53" s="30"/>
      <c r="H53" s="128"/>
      <c r="I53" s="128"/>
      <c r="J53" s="30"/>
      <c r="K53" s="30"/>
      <c r="L53" s="122">
        <f t="shared" si="3"/>
        <v>0</v>
      </c>
      <c r="M53" s="30"/>
      <c r="N53" s="30"/>
      <c r="O53" s="30"/>
      <c r="P53" s="30"/>
      <c r="Q53" s="128"/>
      <c r="R53" s="128"/>
      <c r="S53" s="30"/>
      <c r="T53" s="30"/>
      <c r="U53" s="136"/>
      <c r="V53" s="122">
        <f t="shared" si="6"/>
        <v>0</v>
      </c>
      <c r="W53" s="128"/>
      <c r="X53" s="128">
        <v>100</v>
      </c>
      <c r="Y53" s="122">
        <f t="shared" si="4"/>
        <v>0</v>
      </c>
      <c r="Z53" s="141"/>
      <c r="AA53" s="143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</row>
    <row r="54" spans="1:37">
      <c r="A54" s="30"/>
      <c r="B54" s="26" t="s">
        <v>69</v>
      </c>
      <c r="C54" s="24">
        <f t="shared" si="5"/>
        <v>0</v>
      </c>
      <c r="D54" s="30"/>
      <c r="E54" s="30"/>
      <c r="F54" s="30"/>
      <c r="G54" s="30"/>
      <c r="H54" s="128"/>
      <c r="I54" s="128"/>
      <c r="J54" s="30"/>
      <c r="K54" s="30"/>
      <c r="L54" s="122">
        <f t="shared" si="3"/>
        <v>0</v>
      </c>
      <c r="M54" s="30"/>
      <c r="N54" s="30"/>
      <c r="O54" s="30"/>
      <c r="P54" s="30"/>
      <c r="Q54" s="128"/>
      <c r="R54" s="128"/>
      <c r="S54" s="30"/>
      <c r="T54" s="30"/>
      <c r="U54" s="136"/>
      <c r="V54" s="122">
        <f t="shared" si="6"/>
        <v>0</v>
      </c>
      <c r="W54" s="128"/>
      <c r="X54" s="128">
        <v>100</v>
      </c>
      <c r="Y54" s="122">
        <f t="shared" si="4"/>
        <v>0</v>
      </c>
      <c r="Z54" s="141"/>
      <c r="AA54" s="143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</row>
    <row r="55" spans="1:37" s="114" customFormat="1">
      <c r="A55" s="125" t="s">
        <v>70</v>
      </c>
      <c r="B55" s="126"/>
      <c r="C55" s="127">
        <f t="shared" si="5"/>
        <v>206</v>
      </c>
      <c r="D55" s="125">
        <f t="shared" ref="D55:K55" si="30">D56+D57+D58+D60</f>
        <v>0</v>
      </c>
      <c r="E55" s="125"/>
      <c r="F55" s="125">
        <f t="shared" si="30"/>
        <v>13</v>
      </c>
      <c r="G55" s="125">
        <f t="shared" si="30"/>
        <v>119600</v>
      </c>
      <c r="H55" s="125">
        <f t="shared" si="30"/>
        <v>158</v>
      </c>
      <c r="I55" s="125">
        <f t="shared" si="30"/>
        <v>1817000</v>
      </c>
      <c r="J55" s="125">
        <f t="shared" si="30"/>
        <v>35</v>
      </c>
      <c r="K55" s="125">
        <f t="shared" si="30"/>
        <v>402500</v>
      </c>
      <c r="L55" s="127">
        <f t="shared" si="3"/>
        <v>122</v>
      </c>
      <c r="M55" s="125">
        <f t="shared" ref="M55:T55" si="31">M56+M57+M58+M60+M60</f>
        <v>7</v>
      </c>
      <c r="N55" s="125">
        <f t="shared" si="31"/>
        <v>109200</v>
      </c>
      <c r="O55" s="125">
        <f t="shared" si="31"/>
        <v>21</v>
      </c>
      <c r="P55" s="125">
        <f t="shared" si="31"/>
        <v>327600</v>
      </c>
      <c r="Q55" s="125">
        <f>Q56+Q57+Q58+Q60</f>
        <v>82</v>
      </c>
      <c r="R55" s="125">
        <v>1599000</v>
      </c>
      <c r="S55" s="125">
        <f t="shared" si="31"/>
        <v>12</v>
      </c>
      <c r="T55" s="125">
        <f t="shared" si="31"/>
        <v>234000</v>
      </c>
      <c r="U55" s="125">
        <f>U56+U57+U58+U60</f>
        <v>54000</v>
      </c>
      <c r="V55" s="127">
        <f t="shared" si="6"/>
        <v>63840</v>
      </c>
      <c r="W55" s="125">
        <f>V56+V57+V58+V60</f>
        <v>63840</v>
      </c>
      <c r="X55" s="125">
        <v>100</v>
      </c>
      <c r="Y55" s="127">
        <f t="shared" si="4"/>
        <v>63840</v>
      </c>
      <c r="Z55" s="145"/>
      <c r="AA55" s="143"/>
      <c r="AB55" s="144"/>
      <c r="AC55" s="115"/>
      <c r="AD55" s="115"/>
      <c r="AE55" s="115"/>
      <c r="AF55" s="115"/>
      <c r="AG55" s="115"/>
      <c r="AH55" s="115"/>
      <c r="AI55" s="115"/>
      <c r="AJ55" s="115"/>
      <c r="AK55" s="115"/>
    </row>
    <row r="56" spans="1:37">
      <c r="A56" s="30" t="s">
        <v>71</v>
      </c>
      <c r="B56" s="26" t="s">
        <v>72</v>
      </c>
      <c r="C56" s="24">
        <f t="shared" si="5"/>
        <v>174</v>
      </c>
      <c r="D56" s="30"/>
      <c r="E56" s="30"/>
      <c r="F56" s="30">
        <v>12</v>
      </c>
      <c r="G56" s="30">
        <v>110400</v>
      </c>
      <c r="H56" s="128">
        <v>127</v>
      </c>
      <c r="I56" s="128">
        <v>1460500</v>
      </c>
      <c r="J56" s="30">
        <v>35</v>
      </c>
      <c r="K56" s="30">
        <v>402500</v>
      </c>
      <c r="L56" s="122">
        <f t="shared" si="3"/>
        <v>111</v>
      </c>
      <c r="M56" s="30">
        <v>7</v>
      </c>
      <c r="N56" s="30">
        <v>109200</v>
      </c>
      <c r="O56" s="30">
        <v>13</v>
      </c>
      <c r="P56" s="30">
        <v>202800</v>
      </c>
      <c r="Q56" s="128">
        <v>79</v>
      </c>
      <c r="R56" s="128">
        <v>1540500</v>
      </c>
      <c r="S56" s="30">
        <v>12</v>
      </c>
      <c r="T56" s="30">
        <v>234000</v>
      </c>
      <c r="U56" s="136"/>
      <c r="V56" s="122">
        <f t="shared" si="6"/>
        <v>56070</v>
      </c>
      <c r="W56" s="128"/>
      <c r="X56" s="128">
        <v>100</v>
      </c>
      <c r="Y56" s="122">
        <f t="shared" si="4"/>
        <v>56070</v>
      </c>
      <c r="Z56" s="141"/>
      <c r="AA56" s="143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</row>
    <row r="57" spans="1:37">
      <c r="A57" s="30" t="s">
        <v>73</v>
      </c>
      <c r="B57" s="26"/>
      <c r="C57" s="24">
        <f t="shared" si="5"/>
        <v>0</v>
      </c>
      <c r="D57" s="30"/>
      <c r="E57" s="30"/>
      <c r="F57" s="30"/>
      <c r="G57" s="30"/>
      <c r="H57" s="128"/>
      <c r="I57" s="128"/>
      <c r="J57" s="30"/>
      <c r="K57" s="30"/>
      <c r="L57" s="122">
        <f t="shared" si="3"/>
        <v>0</v>
      </c>
      <c r="M57" s="30"/>
      <c r="N57" s="30"/>
      <c r="O57" s="30"/>
      <c r="P57" s="30"/>
      <c r="Q57" s="128"/>
      <c r="R57" s="128"/>
      <c r="S57" s="30"/>
      <c r="T57" s="30"/>
      <c r="U57" s="136"/>
      <c r="V57" s="122">
        <f t="shared" si="6"/>
        <v>0</v>
      </c>
      <c r="W57" s="128"/>
      <c r="X57" s="128">
        <v>100</v>
      </c>
      <c r="Y57" s="122">
        <f t="shared" si="4"/>
        <v>0</v>
      </c>
      <c r="Z57" s="141"/>
      <c r="AA57" s="143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37" s="115" customFormat="1">
      <c r="A58" s="128" t="s">
        <v>74</v>
      </c>
      <c r="B58" s="129"/>
      <c r="C58" s="24">
        <f t="shared" si="5"/>
        <v>32</v>
      </c>
      <c r="D58" s="128">
        <f t="shared" ref="D58:J58" si="32">D59</f>
        <v>0</v>
      </c>
      <c r="E58" s="128"/>
      <c r="F58" s="128">
        <f t="shared" si="32"/>
        <v>1</v>
      </c>
      <c r="G58" s="128">
        <f t="shared" si="32"/>
        <v>9200</v>
      </c>
      <c r="H58" s="128">
        <f t="shared" si="32"/>
        <v>31</v>
      </c>
      <c r="I58" s="128">
        <f t="shared" si="32"/>
        <v>356500</v>
      </c>
      <c r="J58" s="128">
        <f t="shared" si="32"/>
        <v>0</v>
      </c>
      <c r="K58" s="128"/>
      <c r="L58" s="122">
        <f t="shared" si="3"/>
        <v>11</v>
      </c>
      <c r="M58" s="128">
        <f t="shared" ref="M58:S58" si="33">M59</f>
        <v>0</v>
      </c>
      <c r="N58" s="128"/>
      <c r="O58" s="128">
        <f t="shared" si="33"/>
        <v>8</v>
      </c>
      <c r="P58" s="128">
        <f t="shared" si="33"/>
        <v>124800</v>
      </c>
      <c r="Q58" s="128">
        <f t="shared" si="33"/>
        <v>3</v>
      </c>
      <c r="R58" s="128"/>
      <c r="S58" s="128">
        <f t="shared" si="33"/>
        <v>0</v>
      </c>
      <c r="T58" s="128"/>
      <c r="U58" s="138">
        <v>54000</v>
      </c>
      <c r="V58" s="122">
        <f t="shared" si="6"/>
        <v>7770</v>
      </c>
      <c r="W58" s="128"/>
      <c r="X58" s="128">
        <v>100</v>
      </c>
      <c r="Y58" s="122">
        <f t="shared" si="4"/>
        <v>7770</v>
      </c>
      <c r="Z58" s="146"/>
      <c r="AA58" s="143"/>
    </row>
    <row r="59" spans="1:37">
      <c r="A59" s="30"/>
      <c r="B59" s="26" t="s">
        <v>75</v>
      </c>
      <c r="C59" s="24">
        <f t="shared" si="5"/>
        <v>32</v>
      </c>
      <c r="D59" s="30"/>
      <c r="E59" s="30"/>
      <c r="F59" s="30">
        <v>1</v>
      </c>
      <c r="G59" s="30">
        <v>9200</v>
      </c>
      <c r="H59" s="128">
        <v>31</v>
      </c>
      <c r="I59" s="128">
        <v>356500</v>
      </c>
      <c r="J59" s="30"/>
      <c r="K59" s="30"/>
      <c r="L59" s="122">
        <f t="shared" si="3"/>
        <v>11</v>
      </c>
      <c r="M59" s="30"/>
      <c r="N59" s="30"/>
      <c r="O59" s="30">
        <v>8</v>
      </c>
      <c r="P59" s="30">
        <v>124800</v>
      </c>
      <c r="Q59" s="128">
        <v>3</v>
      </c>
      <c r="R59" s="128">
        <v>58500</v>
      </c>
      <c r="S59" s="30"/>
      <c r="T59" s="30"/>
      <c r="U59" s="136"/>
      <c r="V59" s="122">
        <f t="shared" si="6"/>
        <v>7770</v>
      </c>
      <c r="W59" s="128"/>
      <c r="X59" s="128">
        <v>100</v>
      </c>
      <c r="Y59" s="122">
        <f t="shared" si="4"/>
        <v>7770</v>
      </c>
      <c r="Z59" s="141"/>
      <c r="AA59" s="143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</row>
    <row r="60" spans="1:37">
      <c r="A60" s="24" t="s">
        <v>76</v>
      </c>
      <c r="B60" s="26"/>
      <c r="C60" s="24">
        <f t="shared" si="5"/>
        <v>0</v>
      </c>
      <c r="D60" s="30"/>
      <c r="E60" s="30"/>
      <c r="F60" s="30"/>
      <c r="G60" s="30"/>
      <c r="H60" s="128"/>
      <c r="I60" s="128"/>
      <c r="J60" s="30"/>
      <c r="K60" s="30"/>
      <c r="L60" s="122">
        <f t="shared" si="3"/>
        <v>0</v>
      </c>
      <c r="M60" s="30"/>
      <c r="N60" s="30"/>
      <c r="O60" s="30"/>
      <c r="P60" s="30"/>
      <c r="Q60" s="128"/>
      <c r="R60" s="128"/>
      <c r="S60" s="30"/>
      <c r="T60" s="30"/>
      <c r="U60" s="136"/>
      <c r="V60" s="122">
        <f t="shared" si="6"/>
        <v>0</v>
      </c>
      <c r="W60" s="128"/>
      <c r="X60" s="128">
        <v>100</v>
      </c>
      <c r="Y60" s="122">
        <f t="shared" si="4"/>
        <v>0</v>
      </c>
      <c r="Z60" s="141"/>
      <c r="AA60" s="143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</row>
    <row r="61" spans="1:37" s="114" customFormat="1">
      <c r="A61" s="125" t="s">
        <v>77</v>
      </c>
      <c r="B61" s="126"/>
      <c r="C61" s="127">
        <f t="shared" si="5"/>
        <v>390</v>
      </c>
      <c r="D61" s="125">
        <f>SUM(D62,D65,D67,D72,D76,D78,D79)</f>
        <v>40</v>
      </c>
      <c r="E61" s="125">
        <f t="shared" ref="E61:U61" si="34">SUM(E62,E65,E67,E72,E76,E78,E79)</f>
        <v>368000</v>
      </c>
      <c r="F61" s="125">
        <f t="shared" si="34"/>
        <v>235</v>
      </c>
      <c r="G61" s="125">
        <f t="shared" si="34"/>
        <v>2162000</v>
      </c>
      <c r="H61" s="125">
        <f t="shared" si="34"/>
        <v>105</v>
      </c>
      <c r="I61" s="125">
        <f t="shared" si="34"/>
        <v>1207500</v>
      </c>
      <c r="J61" s="125">
        <f t="shared" si="34"/>
        <v>10</v>
      </c>
      <c r="K61" s="125">
        <f t="shared" si="34"/>
        <v>115000</v>
      </c>
      <c r="L61" s="127">
        <f t="shared" si="3"/>
        <v>104</v>
      </c>
      <c r="M61" s="125">
        <f t="shared" si="34"/>
        <v>0</v>
      </c>
      <c r="N61" s="125">
        <f t="shared" si="34"/>
        <v>0</v>
      </c>
      <c r="O61" s="125">
        <f t="shared" si="34"/>
        <v>104</v>
      </c>
      <c r="P61" s="125">
        <f t="shared" si="34"/>
        <v>1622400</v>
      </c>
      <c r="Q61" s="125">
        <f t="shared" si="34"/>
        <v>0</v>
      </c>
      <c r="R61" s="125">
        <f t="shared" si="34"/>
        <v>0</v>
      </c>
      <c r="S61" s="125">
        <f t="shared" si="34"/>
        <v>0</v>
      </c>
      <c r="T61" s="125">
        <f t="shared" si="34"/>
        <v>0</v>
      </c>
      <c r="U61" s="125">
        <f t="shared" si="34"/>
        <v>636000</v>
      </c>
      <c r="V61" s="127">
        <f t="shared" si="6"/>
        <v>86580</v>
      </c>
      <c r="W61" s="127">
        <f>V62+V65+V67+V72+V76+V78+V79+V80</f>
        <v>86580</v>
      </c>
      <c r="X61" s="125">
        <v>100</v>
      </c>
      <c r="Y61" s="127">
        <f t="shared" si="4"/>
        <v>86580</v>
      </c>
      <c r="Z61" s="145"/>
      <c r="AA61" s="143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</row>
    <row r="62" spans="1:37" s="115" customFormat="1">
      <c r="A62" s="128" t="s">
        <v>78</v>
      </c>
      <c r="B62" s="130"/>
      <c r="C62" s="24">
        <f t="shared" si="5"/>
        <v>293</v>
      </c>
      <c r="D62" s="128">
        <f t="shared" ref="D62:T62" si="35">D63+D64</f>
        <v>40</v>
      </c>
      <c r="E62" s="128">
        <f t="shared" si="35"/>
        <v>368000</v>
      </c>
      <c r="F62" s="128">
        <f t="shared" si="35"/>
        <v>233</v>
      </c>
      <c r="G62" s="128">
        <f t="shared" si="35"/>
        <v>2143600</v>
      </c>
      <c r="H62" s="128">
        <f t="shared" si="35"/>
        <v>10</v>
      </c>
      <c r="I62" s="128">
        <f t="shared" si="35"/>
        <v>115000</v>
      </c>
      <c r="J62" s="128">
        <f t="shared" si="35"/>
        <v>10</v>
      </c>
      <c r="K62" s="128">
        <f t="shared" si="35"/>
        <v>115000</v>
      </c>
      <c r="L62" s="122">
        <f t="shared" si="3"/>
        <v>104</v>
      </c>
      <c r="M62" s="128">
        <f t="shared" si="35"/>
        <v>0</v>
      </c>
      <c r="N62" s="128">
        <f t="shared" si="35"/>
        <v>0</v>
      </c>
      <c r="O62" s="128">
        <f t="shared" si="35"/>
        <v>104</v>
      </c>
      <c r="P62" s="128">
        <f t="shared" si="35"/>
        <v>1622400</v>
      </c>
      <c r="Q62" s="128">
        <f t="shared" si="35"/>
        <v>0</v>
      </c>
      <c r="R62" s="128">
        <f t="shared" si="35"/>
        <v>0</v>
      </c>
      <c r="S62" s="128">
        <f t="shared" si="35"/>
        <v>0</v>
      </c>
      <c r="T62" s="128">
        <f t="shared" si="35"/>
        <v>0</v>
      </c>
      <c r="U62" s="138"/>
      <c r="V62" s="122">
        <f t="shared" si="6"/>
        <v>72030</v>
      </c>
      <c r="W62" s="128"/>
      <c r="X62" s="128">
        <v>100</v>
      </c>
      <c r="Y62" s="122">
        <f t="shared" si="4"/>
        <v>72030</v>
      </c>
      <c r="Z62" s="146"/>
      <c r="AA62" s="143"/>
    </row>
    <row r="63" spans="1:37">
      <c r="A63" s="30"/>
      <c r="B63" s="26" t="s">
        <v>79</v>
      </c>
      <c r="C63" s="24">
        <f t="shared" si="5"/>
        <v>223</v>
      </c>
      <c r="D63" s="30"/>
      <c r="E63" s="30"/>
      <c r="F63" s="30">
        <v>223</v>
      </c>
      <c r="G63" s="30">
        <v>2051600</v>
      </c>
      <c r="H63" s="128"/>
      <c r="I63" s="128"/>
      <c r="J63" s="30"/>
      <c r="K63" s="128"/>
      <c r="L63" s="122">
        <f t="shared" si="3"/>
        <v>104</v>
      </c>
      <c r="M63" s="30"/>
      <c r="N63" s="30"/>
      <c r="O63" s="30">
        <v>104</v>
      </c>
      <c r="P63" s="30">
        <v>1622400</v>
      </c>
      <c r="Q63" s="128"/>
      <c r="R63" s="128"/>
      <c r="S63" s="30"/>
      <c r="T63" s="30"/>
      <c r="U63" s="136"/>
      <c r="V63" s="122">
        <f t="shared" si="6"/>
        <v>61530</v>
      </c>
      <c r="W63" s="128"/>
      <c r="X63" s="128">
        <v>100</v>
      </c>
      <c r="Y63" s="122">
        <f t="shared" si="4"/>
        <v>61530</v>
      </c>
      <c r="Z63" s="141"/>
      <c r="AA63" s="143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</row>
    <row r="64" spans="1:37">
      <c r="A64" s="30"/>
      <c r="B64" s="26" t="s">
        <v>80</v>
      </c>
      <c r="C64" s="24">
        <f t="shared" si="5"/>
        <v>70</v>
      </c>
      <c r="D64" s="30">
        <v>40</v>
      </c>
      <c r="E64" s="30">
        <v>368000</v>
      </c>
      <c r="F64" s="30">
        <v>10</v>
      </c>
      <c r="G64" s="30">
        <v>92000</v>
      </c>
      <c r="H64" s="128">
        <v>10</v>
      </c>
      <c r="I64" s="128">
        <v>115000</v>
      </c>
      <c r="J64" s="30">
        <v>10</v>
      </c>
      <c r="K64" s="128">
        <v>115000</v>
      </c>
      <c r="L64" s="122">
        <f t="shared" si="3"/>
        <v>0</v>
      </c>
      <c r="M64" s="30"/>
      <c r="N64" s="30"/>
      <c r="O64" s="30"/>
      <c r="P64" s="30"/>
      <c r="Q64" s="128"/>
      <c r="R64" s="128"/>
      <c r="S64" s="30"/>
      <c r="T64" s="30"/>
      <c r="U64" s="136"/>
      <c r="V64" s="122">
        <f t="shared" si="6"/>
        <v>10500</v>
      </c>
      <c r="W64" s="128"/>
      <c r="X64" s="128">
        <v>100</v>
      </c>
      <c r="Y64" s="122">
        <f t="shared" si="4"/>
        <v>10500</v>
      </c>
      <c r="Z64" s="141"/>
      <c r="AA64" s="143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</row>
    <row r="65" spans="1:37">
      <c r="A65" s="30" t="s">
        <v>81</v>
      </c>
      <c r="B65" s="26"/>
      <c r="C65" s="24">
        <f t="shared" si="5"/>
        <v>8</v>
      </c>
      <c r="D65" s="30">
        <f t="shared" ref="D65:Q65" si="36">D66</f>
        <v>0</v>
      </c>
      <c r="E65" s="30"/>
      <c r="F65" s="30">
        <f t="shared" si="36"/>
        <v>2</v>
      </c>
      <c r="G65" s="30">
        <f t="shared" si="36"/>
        <v>18400</v>
      </c>
      <c r="H65" s="30">
        <f t="shared" si="36"/>
        <v>6</v>
      </c>
      <c r="I65" s="30">
        <f t="shared" si="36"/>
        <v>69000</v>
      </c>
      <c r="J65" s="30">
        <f t="shared" si="36"/>
        <v>0</v>
      </c>
      <c r="K65" s="30">
        <f t="shared" si="36"/>
        <v>0</v>
      </c>
      <c r="L65" s="122">
        <f t="shared" si="3"/>
        <v>0</v>
      </c>
      <c r="M65" s="30">
        <f t="shared" si="36"/>
        <v>0</v>
      </c>
      <c r="N65" s="30">
        <f t="shared" si="36"/>
        <v>0</v>
      </c>
      <c r="O65" s="30">
        <f t="shared" si="36"/>
        <v>0</v>
      </c>
      <c r="P65" s="30">
        <f t="shared" si="36"/>
        <v>0</v>
      </c>
      <c r="Q65" s="30">
        <f t="shared" si="36"/>
        <v>0</v>
      </c>
      <c r="R65" s="128"/>
      <c r="S65" s="30"/>
      <c r="T65" s="30"/>
      <c r="U65" s="136">
        <v>150000</v>
      </c>
      <c r="V65" s="122">
        <f t="shared" si="6"/>
        <v>1200</v>
      </c>
      <c r="W65" s="128"/>
      <c r="X65" s="128">
        <v>100</v>
      </c>
      <c r="Y65" s="122">
        <f t="shared" si="4"/>
        <v>1200</v>
      </c>
      <c r="Z65" s="141"/>
      <c r="AA65" s="143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</row>
    <row r="66" spans="1:37">
      <c r="A66" s="30"/>
      <c r="B66" s="26" t="s">
        <v>82</v>
      </c>
      <c r="C66" s="24">
        <f t="shared" si="5"/>
        <v>8</v>
      </c>
      <c r="D66" s="30"/>
      <c r="E66" s="30"/>
      <c r="F66" s="30">
        <v>2</v>
      </c>
      <c r="G66" s="30">
        <v>18400</v>
      </c>
      <c r="H66" s="128">
        <v>6</v>
      </c>
      <c r="I66" s="128">
        <v>69000</v>
      </c>
      <c r="J66" s="30"/>
      <c r="K66" s="30"/>
      <c r="L66" s="122">
        <f t="shared" si="3"/>
        <v>0</v>
      </c>
      <c r="M66" s="30"/>
      <c r="N66" s="30"/>
      <c r="O66" s="30"/>
      <c r="P66" s="30"/>
      <c r="Q66" s="128"/>
      <c r="R66" s="128"/>
      <c r="S66" s="30"/>
      <c r="T66" s="30"/>
      <c r="U66" s="136"/>
      <c r="V66" s="122">
        <f t="shared" si="6"/>
        <v>1200</v>
      </c>
      <c r="W66" s="128"/>
      <c r="X66" s="128">
        <v>100</v>
      </c>
      <c r="Y66" s="122">
        <f t="shared" si="4"/>
        <v>1200</v>
      </c>
      <c r="Z66" s="141"/>
      <c r="AA66" s="143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</row>
    <row r="67" spans="1:37" s="115" customFormat="1">
      <c r="A67" s="128" t="s">
        <v>83</v>
      </c>
      <c r="B67" s="147"/>
      <c r="C67" s="24">
        <f t="shared" si="5"/>
        <v>78</v>
      </c>
      <c r="D67" s="128">
        <f t="shared" ref="D67:K67" si="37">D68+D69+D70+D71</f>
        <v>0</v>
      </c>
      <c r="E67" s="128"/>
      <c r="F67" s="128">
        <f t="shared" si="37"/>
        <v>0</v>
      </c>
      <c r="G67" s="128"/>
      <c r="H67" s="128">
        <f t="shared" si="37"/>
        <v>78</v>
      </c>
      <c r="I67" s="128">
        <f t="shared" si="37"/>
        <v>897000</v>
      </c>
      <c r="J67" s="128">
        <f t="shared" si="37"/>
        <v>0</v>
      </c>
      <c r="K67" s="128">
        <f t="shared" si="37"/>
        <v>0</v>
      </c>
      <c r="L67" s="122">
        <f t="shared" si="3"/>
        <v>0</v>
      </c>
      <c r="M67" s="128">
        <f t="shared" ref="M67:S67" si="38">M68+M69+M70+M71</f>
        <v>0</v>
      </c>
      <c r="N67" s="128"/>
      <c r="O67" s="128">
        <f t="shared" si="38"/>
        <v>0</v>
      </c>
      <c r="P67" s="128"/>
      <c r="Q67" s="128">
        <f t="shared" si="38"/>
        <v>0</v>
      </c>
      <c r="R67" s="128"/>
      <c r="S67" s="128">
        <f t="shared" si="38"/>
        <v>0</v>
      </c>
      <c r="T67" s="128"/>
      <c r="U67" s="149">
        <v>108000</v>
      </c>
      <c r="V67" s="122">
        <f t="shared" si="6"/>
        <v>11700</v>
      </c>
      <c r="W67" s="128"/>
      <c r="X67" s="128">
        <v>100</v>
      </c>
      <c r="Y67" s="122">
        <f t="shared" si="4"/>
        <v>11700</v>
      </c>
      <c r="Z67" s="146"/>
      <c r="AA67" s="143"/>
    </row>
    <row r="68" spans="1:37">
      <c r="A68" s="30"/>
      <c r="B68" s="26" t="s">
        <v>84</v>
      </c>
      <c r="C68" s="24">
        <f t="shared" si="5"/>
        <v>78</v>
      </c>
      <c r="D68" s="30"/>
      <c r="E68" s="30"/>
      <c r="F68" s="30"/>
      <c r="G68" s="30"/>
      <c r="H68" s="128">
        <v>78</v>
      </c>
      <c r="I68" s="128">
        <v>897000</v>
      </c>
      <c r="J68" s="30"/>
      <c r="K68" s="30"/>
      <c r="L68" s="122">
        <f t="shared" si="3"/>
        <v>0</v>
      </c>
      <c r="M68" s="30"/>
      <c r="N68" s="30"/>
      <c r="O68" s="30"/>
      <c r="P68" s="30"/>
      <c r="Q68" s="128"/>
      <c r="R68" s="128"/>
      <c r="S68" s="30"/>
      <c r="T68" s="30"/>
      <c r="U68" s="136"/>
      <c r="V68" s="122">
        <f t="shared" si="6"/>
        <v>11700</v>
      </c>
      <c r="W68" s="128"/>
      <c r="X68" s="128">
        <v>100</v>
      </c>
      <c r="Y68" s="122">
        <f t="shared" si="4"/>
        <v>11700</v>
      </c>
      <c r="Z68" s="141"/>
      <c r="AA68" s="143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</row>
    <row r="69" spans="1:37">
      <c r="A69" s="30"/>
      <c r="B69" s="26" t="s">
        <v>85</v>
      </c>
      <c r="C69" s="24">
        <f t="shared" si="5"/>
        <v>0</v>
      </c>
      <c r="D69" s="30"/>
      <c r="E69" s="30"/>
      <c r="F69" s="30"/>
      <c r="G69" s="30"/>
      <c r="H69" s="128"/>
      <c r="I69" s="128"/>
      <c r="J69" s="30"/>
      <c r="K69" s="30"/>
      <c r="L69" s="122">
        <f t="shared" si="3"/>
        <v>0</v>
      </c>
      <c r="M69" s="30"/>
      <c r="N69" s="30"/>
      <c r="O69" s="30"/>
      <c r="P69" s="30"/>
      <c r="Q69" s="128"/>
      <c r="R69" s="128"/>
      <c r="S69" s="30"/>
      <c r="T69" s="30"/>
      <c r="U69" s="136"/>
      <c r="V69" s="122">
        <f t="shared" si="6"/>
        <v>0</v>
      </c>
      <c r="W69" s="128"/>
      <c r="X69" s="128">
        <v>100</v>
      </c>
      <c r="Y69" s="122">
        <f t="shared" si="4"/>
        <v>0</v>
      </c>
      <c r="Z69" s="141"/>
      <c r="AA69" s="143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</row>
    <row r="70" spans="1:37">
      <c r="A70" s="30"/>
      <c r="B70" s="26" t="s">
        <v>86</v>
      </c>
      <c r="C70" s="24">
        <f t="shared" si="5"/>
        <v>0</v>
      </c>
      <c r="D70" s="30"/>
      <c r="E70" s="30"/>
      <c r="F70" s="30"/>
      <c r="G70" s="30"/>
      <c r="H70" s="128"/>
      <c r="I70" s="128"/>
      <c r="J70" s="30"/>
      <c r="K70" s="30"/>
      <c r="L70" s="122">
        <f t="shared" si="3"/>
        <v>0</v>
      </c>
      <c r="M70" s="30"/>
      <c r="N70" s="30"/>
      <c r="O70" s="30"/>
      <c r="P70" s="30"/>
      <c r="Q70" s="128"/>
      <c r="R70" s="128"/>
      <c r="S70" s="30"/>
      <c r="T70" s="30"/>
      <c r="U70" s="136"/>
      <c r="V70" s="122">
        <f t="shared" si="6"/>
        <v>0</v>
      </c>
      <c r="W70" s="128"/>
      <c r="X70" s="128">
        <v>100</v>
      </c>
      <c r="Y70" s="122">
        <f t="shared" si="4"/>
        <v>0</v>
      </c>
      <c r="Z70" s="141"/>
      <c r="AA70" s="143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</row>
    <row r="71" spans="1:37">
      <c r="A71" s="30"/>
      <c r="B71" s="26" t="s">
        <v>87</v>
      </c>
      <c r="C71" s="24">
        <f t="shared" si="5"/>
        <v>0</v>
      </c>
      <c r="D71" s="30"/>
      <c r="E71" s="30"/>
      <c r="F71" s="30"/>
      <c r="G71" s="30"/>
      <c r="H71" s="128"/>
      <c r="I71" s="128"/>
      <c r="J71" s="30"/>
      <c r="K71" s="30"/>
      <c r="L71" s="122">
        <f t="shared" si="3"/>
        <v>0</v>
      </c>
      <c r="M71" s="30"/>
      <c r="N71" s="30"/>
      <c r="O71" s="30"/>
      <c r="P71" s="30"/>
      <c r="Q71" s="128"/>
      <c r="R71" s="128"/>
      <c r="S71" s="30"/>
      <c r="T71" s="30"/>
      <c r="U71" s="136"/>
      <c r="V71" s="122">
        <f t="shared" si="6"/>
        <v>0</v>
      </c>
      <c r="W71" s="128"/>
      <c r="X71" s="128">
        <v>100</v>
      </c>
      <c r="Y71" s="122">
        <f t="shared" si="4"/>
        <v>0</v>
      </c>
      <c r="Z71" s="141"/>
      <c r="AA71" s="143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</row>
    <row r="72" spans="1:37" s="115" customFormat="1">
      <c r="A72" s="128" t="s">
        <v>88</v>
      </c>
      <c r="B72" s="129"/>
      <c r="C72" s="24">
        <f t="shared" si="5"/>
        <v>0</v>
      </c>
      <c r="D72" s="128">
        <f t="shared" ref="D72:J72" si="39">D73+D74</f>
        <v>0</v>
      </c>
      <c r="E72" s="128"/>
      <c r="F72" s="128">
        <f t="shared" si="39"/>
        <v>0</v>
      </c>
      <c r="G72" s="128"/>
      <c r="H72" s="128">
        <f t="shared" si="39"/>
        <v>0</v>
      </c>
      <c r="I72" s="128"/>
      <c r="J72" s="128">
        <f t="shared" si="39"/>
        <v>0</v>
      </c>
      <c r="K72" s="128"/>
      <c r="L72" s="122">
        <f t="shared" si="3"/>
        <v>0</v>
      </c>
      <c r="M72" s="128">
        <f t="shared" ref="M72:S72" si="40">M73+M74</f>
        <v>0</v>
      </c>
      <c r="N72" s="128"/>
      <c r="O72" s="128">
        <f t="shared" si="40"/>
        <v>0</v>
      </c>
      <c r="P72" s="128"/>
      <c r="Q72" s="128">
        <f t="shared" si="40"/>
        <v>0</v>
      </c>
      <c r="R72" s="128"/>
      <c r="S72" s="128">
        <f t="shared" si="40"/>
        <v>0</v>
      </c>
      <c r="T72" s="128"/>
      <c r="U72" s="138">
        <v>18000</v>
      </c>
      <c r="V72" s="122">
        <f t="shared" si="6"/>
        <v>0</v>
      </c>
      <c r="W72" s="128"/>
      <c r="X72" s="128">
        <v>100</v>
      </c>
      <c r="Y72" s="122">
        <f t="shared" si="4"/>
        <v>0</v>
      </c>
      <c r="Z72" s="146"/>
      <c r="AA72" s="143"/>
    </row>
    <row r="73" spans="1:37">
      <c r="A73" s="30"/>
      <c r="B73" s="26" t="s">
        <v>89</v>
      </c>
      <c r="C73" s="24">
        <f t="shared" si="5"/>
        <v>0</v>
      </c>
      <c r="D73" s="30"/>
      <c r="E73" s="30"/>
      <c r="F73" s="30"/>
      <c r="G73" s="30"/>
      <c r="H73" s="128"/>
      <c r="I73" s="128"/>
      <c r="J73" s="30"/>
      <c r="K73" s="30"/>
      <c r="L73" s="122">
        <f t="shared" si="3"/>
        <v>0</v>
      </c>
      <c r="M73" s="30"/>
      <c r="N73" s="30"/>
      <c r="O73" s="30"/>
      <c r="P73" s="30"/>
      <c r="Q73" s="128"/>
      <c r="R73" s="128"/>
      <c r="S73" s="30"/>
      <c r="T73" s="30"/>
      <c r="U73" s="136"/>
      <c r="V73" s="122">
        <f t="shared" si="6"/>
        <v>0</v>
      </c>
      <c r="W73" s="128"/>
      <c r="X73" s="128">
        <v>100</v>
      </c>
      <c r="Y73" s="122">
        <f t="shared" si="4"/>
        <v>0</v>
      </c>
      <c r="Z73" s="141"/>
      <c r="AA73" s="143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</row>
    <row r="74" spans="1:37">
      <c r="A74" s="30"/>
      <c r="B74" s="26" t="s">
        <v>90</v>
      </c>
      <c r="C74" s="24">
        <f t="shared" si="5"/>
        <v>0</v>
      </c>
      <c r="D74" s="30"/>
      <c r="E74" s="30"/>
      <c r="F74" s="30"/>
      <c r="G74" s="30"/>
      <c r="H74" s="128"/>
      <c r="I74" s="128"/>
      <c r="J74" s="30"/>
      <c r="K74" s="30"/>
      <c r="L74" s="122">
        <f t="shared" ref="L74:L137" si="41">SUM(M74,O74,Q74,S74)</f>
        <v>0</v>
      </c>
      <c r="M74" s="30"/>
      <c r="N74" s="30"/>
      <c r="O74" s="30"/>
      <c r="P74" s="30"/>
      <c r="Q74" s="128"/>
      <c r="R74" s="128"/>
      <c r="S74" s="30"/>
      <c r="T74" s="30"/>
      <c r="U74" s="136"/>
      <c r="V74" s="122">
        <f t="shared" si="6"/>
        <v>0</v>
      </c>
      <c r="W74" s="128"/>
      <c r="X74" s="128">
        <v>100</v>
      </c>
      <c r="Y74" s="122">
        <f t="shared" ref="Y74:Y137" si="42">V74*1</f>
        <v>0</v>
      </c>
      <c r="Z74" s="141"/>
      <c r="AA74" s="143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</row>
    <row r="75" spans="1:37">
      <c r="A75" s="30"/>
      <c r="B75" s="26" t="s">
        <v>91</v>
      </c>
      <c r="C75" s="24">
        <f t="shared" ref="C75:C138" si="43">SUM(D75,F75,H75,J75)</f>
        <v>0</v>
      </c>
      <c r="D75" s="30"/>
      <c r="E75" s="30"/>
      <c r="F75" s="30"/>
      <c r="G75" s="30"/>
      <c r="H75" s="128"/>
      <c r="I75" s="128"/>
      <c r="J75" s="30"/>
      <c r="K75" s="30"/>
      <c r="L75" s="122">
        <f t="shared" si="41"/>
        <v>0</v>
      </c>
      <c r="M75" s="30"/>
      <c r="N75" s="30"/>
      <c r="O75" s="30"/>
      <c r="P75" s="30"/>
      <c r="Q75" s="128"/>
      <c r="R75" s="128"/>
      <c r="S75" s="30"/>
      <c r="T75" s="30"/>
      <c r="U75" s="136"/>
      <c r="V75" s="122">
        <f t="shared" ref="V75:V138" si="44">SUM(C75*150+L75*270)</f>
        <v>0</v>
      </c>
      <c r="W75" s="128"/>
      <c r="X75" s="128">
        <v>100</v>
      </c>
      <c r="Y75" s="122">
        <f t="shared" si="42"/>
        <v>0</v>
      </c>
      <c r="Z75" s="141"/>
      <c r="AA75" s="143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</row>
    <row r="76" spans="1:37">
      <c r="A76" s="30" t="s">
        <v>92</v>
      </c>
      <c r="B76" s="26"/>
      <c r="C76" s="24">
        <f t="shared" si="43"/>
        <v>11</v>
      </c>
      <c r="D76" s="30">
        <f t="shared" ref="D76:T76" si="45">D77</f>
        <v>0</v>
      </c>
      <c r="E76" s="30">
        <f t="shared" si="45"/>
        <v>0</v>
      </c>
      <c r="F76" s="30">
        <f t="shared" si="45"/>
        <v>0</v>
      </c>
      <c r="G76" s="30">
        <f t="shared" si="45"/>
        <v>0</v>
      </c>
      <c r="H76" s="30">
        <f t="shared" si="45"/>
        <v>11</v>
      </c>
      <c r="I76" s="30">
        <f t="shared" si="45"/>
        <v>126500</v>
      </c>
      <c r="J76" s="30">
        <f t="shared" si="45"/>
        <v>0</v>
      </c>
      <c r="K76" s="30">
        <f t="shared" si="45"/>
        <v>0</v>
      </c>
      <c r="L76" s="122">
        <f t="shared" si="41"/>
        <v>0</v>
      </c>
      <c r="M76" s="30">
        <f t="shared" si="45"/>
        <v>0</v>
      </c>
      <c r="N76" s="30">
        <f t="shared" si="45"/>
        <v>0</v>
      </c>
      <c r="O76" s="30">
        <f t="shared" si="45"/>
        <v>0</v>
      </c>
      <c r="P76" s="30">
        <f t="shared" si="45"/>
        <v>0</v>
      </c>
      <c r="Q76" s="30">
        <f t="shared" si="45"/>
        <v>0</v>
      </c>
      <c r="R76" s="30">
        <f t="shared" si="45"/>
        <v>0</v>
      </c>
      <c r="S76" s="30">
        <f t="shared" si="45"/>
        <v>0</v>
      </c>
      <c r="T76" s="30">
        <f t="shared" si="45"/>
        <v>0</v>
      </c>
      <c r="U76" s="136">
        <v>156000</v>
      </c>
      <c r="V76" s="122">
        <f t="shared" si="44"/>
        <v>1650</v>
      </c>
      <c r="W76" s="128"/>
      <c r="X76" s="128">
        <v>100</v>
      </c>
      <c r="Y76" s="122">
        <f t="shared" si="42"/>
        <v>1650</v>
      </c>
      <c r="Z76" s="141"/>
      <c r="AA76" s="143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</row>
    <row r="77" spans="1:37">
      <c r="A77" s="30"/>
      <c r="B77" s="26" t="s">
        <v>93</v>
      </c>
      <c r="C77" s="24">
        <f t="shared" si="43"/>
        <v>11</v>
      </c>
      <c r="D77" s="30"/>
      <c r="E77" s="30"/>
      <c r="F77" s="30"/>
      <c r="G77" s="30"/>
      <c r="H77" s="128">
        <v>11</v>
      </c>
      <c r="I77" s="128">
        <v>126500</v>
      </c>
      <c r="J77" s="30"/>
      <c r="K77" s="30"/>
      <c r="L77" s="122">
        <f t="shared" si="41"/>
        <v>0</v>
      </c>
      <c r="M77" s="30"/>
      <c r="N77" s="30"/>
      <c r="O77" s="30"/>
      <c r="P77" s="30"/>
      <c r="Q77" s="128"/>
      <c r="R77" s="128"/>
      <c r="S77" s="30"/>
      <c r="T77" s="30"/>
      <c r="U77" s="136"/>
      <c r="V77" s="122">
        <f t="shared" si="44"/>
        <v>1650</v>
      </c>
      <c r="W77" s="128"/>
      <c r="X77" s="128">
        <v>100</v>
      </c>
      <c r="Y77" s="122">
        <f t="shared" si="42"/>
        <v>1650</v>
      </c>
      <c r="Z77" s="141"/>
      <c r="AA77" s="143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</row>
    <row r="78" spans="1:37">
      <c r="A78" s="30" t="s">
        <v>94</v>
      </c>
      <c r="B78" s="26"/>
      <c r="C78" s="24">
        <f t="shared" si="43"/>
        <v>0</v>
      </c>
      <c r="D78" s="30"/>
      <c r="E78" s="30"/>
      <c r="F78" s="30"/>
      <c r="G78" s="30"/>
      <c r="H78" s="128"/>
      <c r="I78" s="128"/>
      <c r="J78" s="30"/>
      <c r="K78" s="30"/>
      <c r="L78" s="122">
        <f t="shared" si="41"/>
        <v>0</v>
      </c>
      <c r="M78" s="30"/>
      <c r="N78" s="30"/>
      <c r="O78" s="30"/>
      <c r="P78" s="30"/>
      <c r="Q78" s="128"/>
      <c r="R78" s="128"/>
      <c r="S78" s="30"/>
      <c r="T78" s="30"/>
      <c r="U78" s="136">
        <v>174000</v>
      </c>
      <c r="V78" s="122">
        <f t="shared" si="44"/>
        <v>0</v>
      </c>
      <c r="W78" s="128"/>
      <c r="X78" s="128">
        <v>100</v>
      </c>
      <c r="Y78" s="122">
        <f t="shared" si="42"/>
        <v>0</v>
      </c>
      <c r="Z78" s="141"/>
      <c r="AA78" s="143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</row>
    <row r="79" spans="1:37">
      <c r="A79" s="157" t="s">
        <v>95</v>
      </c>
      <c r="B79" s="26"/>
      <c r="C79" s="24">
        <f t="shared" si="43"/>
        <v>0</v>
      </c>
      <c r="D79" s="30"/>
      <c r="E79" s="30"/>
      <c r="F79" s="30"/>
      <c r="G79" s="30"/>
      <c r="H79" s="128"/>
      <c r="I79" s="128"/>
      <c r="J79" s="30"/>
      <c r="K79" s="30"/>
      <c r="L79" s="122">
        <f t="shared" si="41"/>
        <v>0</v>
      </c>
      <c r="M79" s="30"/>
      <c r="N79" s="30"/>
      <c r="O79" s="30"/>
      <c r="P79" s="30"/>
      <c r="Q79" s="128"/>
      <c r="R79" s="128"/>
      <c r="S79" s="30"/>
      <c r="T79" s="30"/>
      <c r="U79" s="136">
        <v>30000</v>
      </c>
      <c r="V79" s="122">
        <f t="shared" si="44"/>
        <v>0</v>
      </c>
      <c r="W79" s="128"/>
      <c r="X79" s="128">
        <v>100</v>
      </c>
      <c r="Y79" s="122">
        <f t="shared" si="42"/>
        <v>0</v>
      </c>
      <c r="Z79" s="141"/>
      <c r="AA79" s="143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</row>
    <row r="80" spans="1:37" s="114" customFormat="1">
      <c r="A80" s="125" t="s">
        <v>96</v>
      </c>
      <c r="B80" s="126"/>
      <c r="C80" s="127">
        <f t="shared" si="43"/>
        <v>0</v>
      </c>
      <c r="D80" s="127"/>
      <c r="E80" s="127"/>
      <c r="F80" s="127"/>
      <c r="G80" s="127"/>
      <c r="H80" s="127"/>
      <c r="I80" s="127"/>
      <c r="J80" s="127"/>
      <c r="K80" s="127"/>
      <c r="L80" s="127">
        <f t="shared" si="41"/>
        <v>0</v>
      </c>
      <c r="M80" s="127"/>
      <c r="N80" s="127"/>
      <c r="O80" s="127"/>
      <c r="P80" s="127"/>
      <c r="Q80" s="127"/>
      <c r="R80" s="127"/>
      <c r="S80" s="127"/>
      <c r="T80" s="127"/>
      <c r="U80" s="150">
        <v>30000</v>
      </c>
      <c r="V80" s="127">
        <f t="shared" si="44"/>
        <v>0</v>
      </c>
      <c r="W80" s="127"/>
      <c r="X80" s="125">
        <v>100</v>
      </c>
      <c r="Y80" s="127">
        <f t="shared" si="42"/>
        <v>0</v>
      </c>
      <c r="Z80" s="145"/>
      <c r="AA80" s="143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</row>
    <row r="81" spans="1:37" s="114" customFormat="1">
      <c r="A81" s="125" t="s">
        <v>97</v>
      </c>
      <c r="B81" s="126"/>
      <c r="C81" s="127">
        <f t="shared" si="43"/>
        <v>318</v>
      </c>
      <c r="D81" s="125">
        <f>SUM(D82,D83,D85,D87,D88)</f>
        <v>28</v>
      </c>
      <c r="E81" s="125">
        <f t="shared" ref="E81:U81" si="46">SUM(E82,E83,E85,E87,E88)</f>
        <v>257600</v>
      </c>
      <c r="F81" s="125">
        <f t="shared" si="46"/>
        <v>53</v>
      </c>
      <c r="G81" s="125">
        <f t="shared" si="46"/>
        <v>487600</v>
      </c>
      <c r="H81" s="125">
        <f t="shared" si="46"/>
        <v>224</v>
      </c>
      <c r="I81" s="125">
        <f t="shared" si="46"/>
        <v>2576000</v>
      </c>
      <c r="J81" s="125">
        <f t="shared" si="46"/>
        <v>13</v>
      </c>
      <c r="K81" s="125">
        <f t="shared" si="46"/>
        <v>149500</v>
      </c>
      <c r="L81" s="127">
        <f t="shared" si="41"/>
        <v>163</v>
      </c>
      <c r="M81" s="125">
        <f t="shared" si="46"/>
        <v>0</v>
      </c>
      <c r="N81" s="125">
        <f t="shared" si="46"/>
        <v>0</v>
      </c>
      <c r="O81" s="125">
        <f t="shared" si="46"/>
        <v>40</v>
      </c>
      <c r="P81" s="125">
        <f t="shared" si="46"/>
        <v>624000</v>
      </c>
      <c r="Q81" s="125">
        <f t="shared" si="46"/>
        <v>123</v>
      </c>
      <c r="R81" s="125">
        <f t="shared" si="46"/>
        <v>2398500</v>
      </c>
      <c r="S81" s="125">
        <f t="shared" si="46"/>
        <v>0</v>
      </c>
      <c r="T81" s="125">
        <f t="shared" si="46"/>
        <v>0</v>
      </c>
      <c r="U81" s="125">
        <f t="shared" si="46"/>
        <v>276000</v>
      </c>
      <c r="V81" s="127">
        <f t="shared" si="44"/>
        <v>91710</v>
      </c>
      <c r="W81" s="127">
        <f>V82+V83+V85+V87+V88</f>
        <v>91710</v>
      </c>
      <c r="X81" s="125">
        <v>100</v>
      </c>
      <c r="Y81" s="127">
        <f t="shared" si="42"/>
        <v>91710</v>
      </c>
      <c r="Z81" s="145"/>
      <c r="AA81" s="143"/>
      <c r="AB81" s="144"/>
      <c r="AC81" s="115"/>
      <c r="AD81" s="115"/>
      <c r="AE81" s="115"/>
      <c r="AF81" s="115"/>
      <c r="AG81" s="115"/>
      <c r="AH81" s="115"/>
      <c r="AI81" s="115"/>
      <c r="AJ81" s="115"/>
      <c r="AK81" s="115"/>
    </row>
    <row r="82" spans="1:37">
      <c r="A82" s="30" t="s">
        <v>98</v>
      </c>
      <c r="B82" s="26" t="s">
        <v>99</v>
      </c>
      <c r="C82" s="24">
        <f t="shared" si="43"/>
        <v>147</v>
      </c>
      <c r="D82" s="30">
        <v>28</v>
      </c>
      <c r="E82" s="30">
        <v>257600</v>
      </c>
      <c r="F82" s="30">
        <v>53</v>
      </c>
      <c r="G82" s="30">
        <v>487600</v>
      </c>
      <c r="H82" s="128">
        <v>53</v>
      </c>
      <c r="I82" s="128">
        <v>609500</v>
      </c>
      <c r="J82" s="30">
        <v>13</v>
      </c>
      <c r="K82" s="30">
        <v>149500</v>
      </c>
      <c r="L82" s="122">
        <f t="shared" si="41"/>
        <v>123</v>
      </c>
      <c r="M82" s="30"/>
      <c r="N82" s="30"/>
      <c r="O82" s="30">
        <v>40</v>
      </c>
      <c r="P82" s="30">
        <v>624000</v>
      </c>
      <c r="Q82" s="128">
        <v>83</v>
      </c>
      <c r="R82" s="128">
        <v>1618500</v>
      </c>
      <c r="S82" s="30"/>
      <c r="T82" s="30"/>
      <c r="U82" s="136"/>
      <c r="V82" s="122">
        <f t="shared" si="44"/>
        <v>55260</v>
      </c>
      <c r="W82" s="128"/>
      <c r="X82" s="128">
        <v>100</v>
      </c>
      <c r="Y82" s="122">
        <f t="shared" si="42"/>
        <v>55260</v>
      </c>
      <c r="Z82" s="141"/>
      <c r="AA82" s="143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</row>
    <row r="83" spans="1:37">
      <c r="A83" s="30" t="s">
        <v>100</v>
      </c>
      <c r="B83" s="26"/>
      <c r="C83" s="24">
        <f t="shared" si="43"/>
        <v>52</v>
      </c>
      <c r="D83" s="30">
        <f t="shared" ref="D83:J83" si="47">D84</f>
        <v>0</v>
      </c>
      <c r="E83" s="30"/>
      <c r="F83" s="30">
        <f t="shared" si="47"/>
        <v>0</v>
      </c>
      <c r="G83" s="30"/>
      <c r="H83" s="128">
        <f t="shared" si="47"/>
        <v>52</v>
      </c>
      <c r="I83" s="128">
        <f t="shared" si="47"/>
        <v>598000</v>
      </c>
      <c r="J83" s="30">
        <f t="shared" si="47"/>
        <v>0</v>
      </c>
      <c r="K83" s="30"/>
      <c r="L83" s="122">
        <f t="shared" si="41"/>
        <v>0</v>
      </c>
      <c r="M83" s="30"/>
      <c r="N83" s="30"/>
      <c r="O83" s="30"/>
      <c r="P83" s="30"/>
      <c r="Q83" s="128"/>
      <c r="R83" s="128"/>
      <c r="S83" s="30"/>
      <c r="T83" s="30"/>
      <c r="U83" s="136"/>
      <c r="V83" s="122">
        <f t="shared" si="44"/>
        <v>7800</v>
      </c>
      <c r="W83" s="128"/>
      <c r="X83" s="128">
        <v>100</v>
      </c>
      <c r="Y83" s="122">
        <f t="shared" si="42"/>
        <v>7800</v>
      </c>
      <c r="Z83" s="141"/>
      <c r="AA83" s="143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</row>
    <row r="84" spans="1:37">
      <c r="A84" s="30"/>
      <c r="B84" s="26" t="s">
        <v>101</v>
      </c>
      <c r="C84" s="24">
        <f t="shared" si="43"/>
        <v>52</v>
      </c>
      <c r="D84" s="30"/>
      <c r="E84" s="30"/>
      <c r="F84" s="30"/>
      <c r="G84" s="30"/>
      <c r="H84" s="128">
        <v>52</v>
      </c>
      <c r="I84" s="128">
        <v>598000</v>
      </c>
      <c r="J84" s="30"/>
      <c r="K84" s="30"/>
      <c r="L84" s="122">
        <f t="shared" si="41"/>
        <v>0</v>
      </c>
      <c r="M84" s="30"/>
      <c r="N84" s="30"/>
      <c r="O84" s="30"/>
      <c r="P84" s="30"/>
      <c r="Q84" s="128"/>
      <c r="R84" s="128"/>
      <c r="S84" s="30"/>
      <c r="T84" s="30"/>
      <c r="U84" s="136"/>
      <c r="V84" s="122">
        <f t="shared" si="44"/>
        <v>7800</v>
      </c>
      <c r="W84" s="128"/>
      <c r="X84" s="128">
        <v>100</v>
      </c>
      <c r="Y84" s="122">
        <f t="shared" si="42"/>
        <v>7800</v>
      </c>
      <c r="Z84" s="141"/>
      <c r="AA84" s="143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</row>
    <row r="85" spans="1:37" s="115" customFormat="1">
      <c r="A85" s="128" t="s">
        <v>102</v>
      </c>
      <c r="B85" s="129"/>
      <c r="C85" s="24">
        <f t="shared" si="43"/>
        <v>63</v>
      </c>
      <c r="D85" s="128">
        <f t="shared" ref="D85:J85" si="48">D86</f>
        <v>0</v>
      </c>
      <c r="E85" s="128"/>
      <c r="F85" s="128">
        <f t="shared" si="48"/>
        <v>0</v>
      </c>
      <c r="G85" s="128"/>
      <c r="H85" s="128">
        <f t="shared" si="48"/>
        <v>63</v>
      </c>
      <c r="I85" s="128">
        <f t="shared" si="48"/>
        <v>724500</v>
      </c>
      <c r="J85" s="128">
        <f t="shared" si="48"/>
        <v>0</v>
      </c>
      <c r="K85" s="128"/>
      <c r="L85" s="122">
        <f t="shared" si="41"/>
        <v>27</v>
      </c>
      <c r="M85" s="128">
        <f t="shared" ref="M85:S85" si="49">M86</f>
        <v>0</v>
      </c>
      <c r="N85" s="128"/>
      <c r="O85" s="128">
        <f t="shared" si="49"/>
        <v>0</v>
      </c>
      <c r="P85" s="128"/>
      <c r="Q85" s="128">
        <f t="shared" si="49"/>
        <v>27</v>
      </c>
      <c r="R85" s="128">
        <f t="shared" si="49"/>
        <v>526500</v>
      </c>
      <c r="S85" s="128">
        <f t="shared" si="49"/>
        <v>0</v>
      </c>
      <c r="T85" s="128"/>
      <c r="U85" s="138">
        <v>138000</v>
      </c>
      <c r="V85" s="122">
        <f t="shared" si="44"/>
        <v>16740</v>
      </c>
      <c r="W85" s="128"/>
      <c r="X85" s="128">
        <v>100</v>
      </c>
      <c r="Y85" s="122">
        <f t="shared" si="42"/>
        <v>16740</v>
      </c>
      <c r="Z85" s="146"/>
      <c r="AA85" s="143"/>
    </row>
    <row r="86" spans="1:37">
      <c r="A86" s="30"/>
      <c r="B86" s="26" t="s">
        <v>103</v>
      </c>
      <c r="C86" s="24">
        <f t="shared" si="43"/>
        <v>63</v>
      </c>
      <c r="D86" s="30"/>
      <c r="E86" s="30"/>
      <c r="F86" s="30"/>
      <c r="G86" s="30"/>
      <c r="H86" s="128">
        <v>63</v>
      </c>
      <c r="I86" s="128">
        <v>724500</v>
      </c>
      <c r="J86" s="30"/>
      <c r="K86" s="30"/>
      <c r="L86" s="122">
        <f t="shared" si="41"/>
        <v>27</v>
      </c>
      <c r="M86" s="30"/>
      <c r="N86" s="30"/>
      <c r="O86" s="30"/>
      <c r="P86" s="30"/>
      <c r="Q86" s="128">
        <v>27</v>
      </c>
      <c r="R86" s="128">
        <v>526500</v>
      </c>
      <c r="S86" s="30"/>
      <c r="T86" s="30"/>
      <c r="U86" s="136"/>
      <c r="V86" s="122">
        <f t="shared" si="44"/>
        <v>16740</v>
      </c>
      <c r="W86" s="128"/>
      <c r="X86" s="128">
        <v>100</v>
      </c>
      <c r="Y86" s="122">
        <f t="shared" si="42"/>
        <v>16740</v>
      </c>
      <c r="Z86" s="141"/>
      <c r="AA86" s="143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</row>
    <row r="87" spans="1:37">
      <c r="A87" s="30" t="s">
        <v>104</v>
      </c>
      <c r="B87" s="26"/>
      <c r="C87" s="24">
        <f t="shared" si="43"/>
        <v>0</v>
      </c>
      <c r="D87" s="30"/>
      <c r="E87" s="30"/>
      <c r="F87" s="30"/>
      <c r="G87" s="30"/>
      <c r="H87" s="128"/>
      <c r="I87" s="128"/>
      <c r="J87" s="30"/>
      <c r="K87" s="30"/>
      <c r="L87" s="122">
        <f t="shared" si="41"/>
        <v>0</v>
      </c>
      <c r="M87" s="30"/>
      <c r="N87" s="30"/>
      <c r="O87" s="30"/>
      <c r="P87" s="30"/>
      <c r="Q87" s="128"/>
      <c r="R87" s="128"/>
      <c r="S87" s="30"/>
      <c r="T87" s="30"/>
      <c r="U87" s="136">
        <v>90000</v>
      </c>
      <c r="V87" s="122">
        <f t="shared" si="44"/>
        <v>0</v>
      </c>
      <c r="W87" s="128"/>
      <c r="X87" s="128">
        <v>100</v>
      </c>
      <c r="Y87" s="122">
        <f t="shared" si="42"/>
        <v>0</v>
      </c>
      <c r="Z87" s="141"/>
      <c r="AA87" s="143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</row>
    <row r="88" spans="1:37" s="115" customFormat="1">
      <c r="A88" s="128" t="s">
        <v>105</v>
      </c>
      <c r="B88" s="129"/>
      <c r="C88" s="24">
        <f t="shared" si="43"/>
        <v>56</v>
      </c>
      <c r="D88" s="128">
        <f t="shared" ref="D88:J88" si="50">D89+D90+D91+D92+D93+D94+D95+D96+D97+D98+D99</f>
        <v>0</v>
      </c>
      <c r="E88" s="128"/>
      <c r="F88" s="128">
        <f t="shared" si="50"/>
        <v>0</v>
      </c>
      <c r="G88" s="128"/>
      <c r="H88" s="128">
        <f t="shared" si="50"/>
        <v>56</v>
      </c>
      <c r="I88" s="128">
        <f t="shared" si="50"/>
        <v>644000</v>
      </c>
      <c r="J88" s="128">
        <f t="shared" si="50"/>
        <v>0</v>
      </c>
      <c r="K88" s="128"/>
      <c r="L88" s="122">
        <f t="shared" si="41"/>
        <v>13</v>
      </c>
      <c r="M88" s="128">
        <f t="shared" ref="M88:S88" si="51">M89+M90+M91+M92+M93+M94+M95+M96+M97+M98+M99</f>
        <v>0</v>
      </c>
      <c r="N88" s="128"/>
      <c r="O88" s="128">
        <f t="shared" si="51"/>
        <v>0</v>
      </c>
      <c r="P88" s="128"/>
      <c r="Q88" s="128">
        <f t="shared" si="51"/>
        <v>13</v>
      </c>
      <c r="R88" s="128">
        <f t="shared" si="51"/>
        <v>253500</v>
      </c>
      <c r="S88" s="128">
        <f t="shared" si="51"/>
        <v>0</v>
      </c>
      <c r="T88" s="128"/>
      <c r="U88" s="138">
        <v>48000</v>
      </c>
      <c r="V88" s="122">
        <f t="shared" si="44"/>
        <v>11910</v>
      </c>
      <c r="W88" s="128"/>
      <c r="X88" s="128">
        <v>100</v>
      </c>
      <c r="Y88" s="122">
        <f t="shared" si="42"/>
        <v>11910</v>
      </c>
      <c r="Z88" s="146"/>
      <c r="AA88" s="143"/>
    </row>
    <row r="89" spans="1:37">
      <c r="A89" s="30"/>
      <c r="B89" s="26" t="s">
        <v>106</v>
      </c>
      <c r="C89" s="24">
        <f t="shared" si="43"/>
        <v>56</v>
      </c>
      <c r="D89" s="30"/>
      <c r="E89" s="30"/>
      <c r="F89" s="30"/>
      <c r="G89" s="30"/>
      <c r="H89" s="128">
        <v>56</v>
      </c>
      <c r="I89" s="128">
        <v>644000</v>
      </c>
      <c r="J89" s="30"/>
      <c r="K89" s="30"/>
      <c r="L89" s="122">
        <f t="shared" si="41"/>
        <v>13</v>
      </c>
      <c r="M89" s="30"/>
      <c r="N89" s="30"/>
      <c r="O89" s="30"/>
      <c r="P89" s="30"/>
      <c r="Q89" s="128">
        <v>13</v>
      </c>
      <c r="R89" s="128">
        <v>253500</v>
      </c>
      <c r="S89" s="30"/>
      <c r="T89" s="30"/>
      <c r="U89" s="136"/>
      <c r="V89" s="122">
        <f t="shared" si="44"/>
        <v>11910</v>
      </c>
      <c r="W89" s="128"/>
      <c r="X89" s="128">
        <v>100</v>
      </c>
      <c r="Y89" s="122">
        <f t="shared" si="42"/>
        <v>11910</v>
      </c>
      <c r="Z89" s="141"/>
      <c r="AA89" s="143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</row>
    <row r="90" spans="1:37">
      <c r="A90" s="30"/>
      <c r="B90" s="148" t="s">
        <v>107</v>
      </c>
      <c r="C90" s="24">
        <f t="shared" si="43"/>
        <v>0</v>
      </c>
      <c r="D90" s="30"/>
      <c r="E90" s="30"/>
      <c r="F90" s="30"/>
      <c r="G90" s="30"/>
      <c r="H90" s="128"/>
      <c r="I90" s="128"/>
      <c r="J90" s="30"/>
      <c r="K90" s="30"/>
      <c r="L90" s="122">
        <f t="shared" si="41"/>
        <v>0</v>
      </c>
      <c r="M90" s="30"/>
      <c r="N90" s="30"/>
      <c r="O90" s="30"/>
      <c r="P90" s="30"/>
      <c r="Q90" s="128"/>
      <c r="R90" s="128"/>
      <c r="S90" s="30"/>
      <c r="T90" s="30"/>
      <c r="U90" s="136"/>
      <c r="V90" s="122">
        <f t="shared" si="44"/>
        <v>0</v>
      </c>
      <c r="W90" s="128"/>
      <c r="X90" s="128">
        <v>100</v>
      </c>
      <c r="Y90" s="122">
        <f t="shared" si="42"/>
        <v>0</v>
      </c>
      <c r="Z90" s="141"/>
      <c r="AA90" s="143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</row>
    <row r="91" spans="1:37">
      <c r="A91" s="30"/>
      <c r="B91" s="148" t="s">
        <v>108</v>
      </c>
      <c r="C91" s="24">
        <f t="shared" si="43"/>
        <v>0</v>
      </c>
      <c r="D91" s="30"/>
      <c r="E91" s="30"/>
      <c r="F91" s="30"/>
      <c r="G91" s="30"/>
      <c r="H91" s="128"/>
      <c r="I91" s="128"/>
      <c r="J91" s="30"/>
      <c r="K91" s="30"/>
      <c r="L91" s="122">
        <f t="shared" si="41"/>
        <v>0</v>
      </c>
      <c r="M91" s="30"/>
      <c r="N91" s="30"/>
      <c r="O91" s="30"/>
      <c r="P91" s="30"/>
      <c r="Q91" s="128"/>
      <c r="R91" s="128"/>
      <c r="S91" s="30"/>
      <c r="T91" s="30"/>
      <c r="U91" s="136"/>
      <c r="V91" s="122">
        <f t="shared" si="44"/>
        <v>0</v>
      </c>
      <c r="W91" s="128"/>
      <c r="X91" s="128">
        <v>100</v>
      </c>
      <c r="Y91" s="122">
        <f t="shared" si="42"/>
        <v>0</v>
      </c>
      <c r="Z91" s="141"/>
      <c r="AA91" s="143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</row>
    <row r="92" spans="1:37">
      <c r="A92" s="30"/>
      <c r="B92" s="148" t="s">
        <v>109</v>
      </c>
      <c r="C92" s="24">
        <f t="shared" si="43"/>
        <v>0</v>
      </c>
      <c r="D92" s="30"/>
      <c r="E92" s="30"/>
      <c r="F92" s="30"/>
      <c r="G92" s="30"/>
      <c r="H92" s="128"/>
      <c r="I92" s="128"/>
      <c r="J92" s="30"/>
      <c r="K92" s="30"/>
      <c r="L92" s="122">
        <f t="shared" si="41"/>
        <v>0</v>
      </c>
      <c r="M92" s="30"/>
      <c r="N92" s="30"/>
      <c r="O92" s="30"/>
      <c r="P92" s="30"/>
      <c r="Q92" s="128"/>
      <c r="R92" s="128"/>
      <c r="S92" s="30"/>
      <c r="T92" s="30"/>
      <c r="U92" s="136"/>
      <c r="V92" s="122">
        <f t="shared" si="44"/>
        <v>0</v>
      </c>
      <c r="W92" s="128"/>
      <c r="X92" s="128">
        <v>100</v>
      </c>
      <c r="Y92" s="122">
        <f t="shared" si="42"/>
        <v>0</v>
      </c>
      <c r="Z92" s="141"/>
      <c r="AA92" s="143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</row>
    <row r="93" spans="1:37">
      <c r="A93" s="30"/>
      <c r="B93" s="148" t="s">
        <v>110</v>
      </c>
      <c r="C93" s="24">
        <f t="shared" si="43"/>
        <v>0</v>
      </c>
      <c r="D93" s="30"/>
      <c r="E93" s="30"/>
      <c r="F93" s="30"/>
      <c r="G93" s="30"/>
      <c r="H93" s="128"/>
      <c r="I93" s="128"/>
      <c r="J93" s="30"/>
      <c r="K93" s="30"/>
      <c r="L93" s="122">
        <f t="shared" si="41"/>
        <v>0</v>
      </c>
      <c r="M93" s="30"/>
      <c r="N93" s="30"/>
      <c r="O93" s="30"/>
      <c r="P93" s="30"/>
      <c r="Q93" s="128"/>
      <c r="R93" s="128"/>
      <c r="S93" s="30"/>
      <c r="T93" s="30"/>
      <c r="U93" s="136"/>
      <c r="V93" s="122">
        <f t="shared" si="44"/>
        <v>0</v>
      </c>
      <c r="W93" s="128"/>
      <c r="X93" s="128">
        <v>100</v>
      </c>
      <c r="Y93" s="122">
        <f t="shared" si="42"/>
        <v>0</v>
      </c>
      <c r="Z93" s="141"/>
      <c r="AA93" s="143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</row>
    <row r="94" spans="1:37">
      <c r="A94" s="30"/>
      <c r="B94" s="148" t="s">
        <v>111</v>
      </c>
      <c r="C94" s="24">
        <f t="shared" si="43"/>
        <v>0</v>
      </c>
      <c r="D94" s="30"/>
      <c r="E94" s="30"/>
      <c r="F94" s="30"/>
      <c r="G94" s="30"/>
      <c r="H94" s="128"/>
      <c r="I94" s="128"/>
      <c r="J94" s="30"/>
      <c r="K94" s="30"/>
      <c r="L94" s="122">
        <f t="shared" si="41"/>
        <v>0</v>
      </c>
      <c r="M94" s="30"/>
      <c r="N94" s="30"/>
      <c r="O94" s="30"/>
      <c r="P94" s="30"/>
      <c r="Q94" s="128"/>
      <c r="R94" s="128"/>
      <c r="S94" s="30"/>
      <c r="T94" s="30"/>
      <c r="U94" s="136"/>
      <c r="V94" s="122">
        <f t="shared" si="44"/>
        <v>0</v>
      </c>
      <c r="W94" s="128"/>
      <c r="X94" s="128">
        <v>100</v>
      </c>
      <c r="Y94" s="122">
        <f t="shared" si="42"/>
        <v>0</v>
      </c>
      <c r="Z94" s="141"/>
      <c r="AA94" s="143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</row>
    <row r="95" spans="1:37">
      <c r="A95" s="30"/>
      <c r="B95" s="148" t="s">
        <v>112</v>
      </c>
      <c r="C95" s="24">
        <f t="shared" si="43"/>
        <v>0</v>
      </c>
      <c r="D95" s="30"/>
      <c r="E95" s="30"/>
      <c r="F95" s="30"/>
      <c r="G95" s="30"/>
      <c r="H95" s="128"/>
      <c r="I95" s="128"/>
      <c r="J95" s="30"/>
      <c r="K95" s="30"/>
      <c r="L95" s="122">
        <f t="shared" si="41"/>
        <v>0</v>
      </c>
      <c r="M95" s="30"/>
      <c r="N95" s="30"/>
      <c r="O95" s="30"/>
      <c r="P95" s="30"/>
      <c r="Q95" s="128"/>
      <c r="R95" s="128"/>
      <c r="S95" s="30"/>
      <c r="T95" s="30"/>
      <c r="U95" s="136"/>
      <c r="V95" s="122">
        <f t="shared" si="44"/>
        <v>0</v>
      </c>
      <c r="W95" s="128"/>
      <c r="X95" s="128">
        <v>100</v>
      </c>
      <c r="Y95" s="122">
        <f t="shared" si="42"/>
        <v>0</v>
      </c>
      <c r="Z95" s="141"/>
      <c r="AA95" s="143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</row>
    <row r="96" spans="1:37">
      <c r="A96" s="30"/>
      <c r="B96" s="148" t="s">
        <v>113</v>
      </c>
      <c r="C96" s="24">
        <f t="shared" si="43"/>
        <v>0</v>
      </c>
      <c r="D96" s="30"/>
      <c r="E96" s="30"/>
      <c r="F96" s="30"/>
      <c r="G96" s="30"/>
      <c r="H96" s="128"/>
      <c r="I96" s="128"/>
      <c r="J96" s="30"/>
      <c r="K96" s="30"/>
      <c r="L96" s="122">
        <f t="shared" si="41"/>
        <v>0</v>
      </c>
      <c r="M96" s="30"/>
      <c r="N96" s="30"/>
      <c r="O96" s="30"/>
      <c r="P96" s="30"/>
      <c r="Q96" s="128"/>
      <c r="R96" s="128"/>
      <c r="S96" s="30"/>
      <c r="T96" s="30"/>
      <c r="U96" s="136"/>
      <c r="V96" s="122">
        <f t="shared" si="44"/>
        <v>0</v>
      </c>
      <c r="W96" s="128"/>
      <c r="X96" s="128">
        <v>100</v>
      </c>
      <c r="Y96" s="122">
        <f t="shared" si="42"/>
        <v>0</v>
      </c>
      <c r="Z96" s="141"/>
      <c r="AA96" s="143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</row>
    <row r="97" spans="1:37">
      <c r="A97" s="30"/>
      <c r="B97" s="148" t="s">
        <v>114</v>
      </c>
      <c r="C97" s="24">
        <f t="shared" si="43"/>
        <v>0</v>
      </c>
      <c r="D97" s="30"/>
      <c r="E97" s="30"/>
      <c r="F97" s="30"/>
      <c r="G97" s="30"/>
      <c r="H97" s="128"/>
      <c r="I97" s="128"/>
      <c r="J97" s="30"/>
      <c r="K97" s="30"/>
      <c r="L97" s="122">
        <f t="shared" si="41"/>
        <v>0</v>
      </c>
      <c r="M97" s="30"/>
      <c r="N97" s="30"/>
      <c r="O97" s="30"/>
      <c r="P97" s="30"/>
      <c r="Q97" s="128"/>
      <c r="R97" s="128"/>
      <c r="S97" s="30"/>
      <c r="T97" s="30"/>
      <c r="U97" s="136"/>
      <c r="V97" s="122">
        <f t="shared" si="44"/>
        <v>0</v>
      </c>
      <c r="W97" s="128"/>
      <c r="X97" s="128">
        <v>100</v>
      </c>
      <c r="Y97" s="122">
        <f t="shared" si="42"/>
        <v>0</v>
      </c>
      <c r="Z97" s="141"/>
      <c r="AA97" s="143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</row>
    <row r="98" spans="1:37">
      <c r="A98" s="30"/>
      <c r="B98" s="148" t="s">
        <v>115</v>
      </c>
      <c r="C98" s="24">
        <f t="shared" si="43"/>
        <v>0</v>
      </c>
      <c r="D98" s="30"/>
      <c r="E98" s="30"/>
      <c r="F98" s="30"/>
      <c r="G98" s="30"/>
      <c r="H98" s="128"/>
      <c r="I98" s="128"/>
      <c r="J98" s="30"/>
      <c r="K98" s="30"/>
      <c r="L98" s="122">
        <f t="shared" si="41"/>
        <v>0</v>
      </c>
      <c r="M98" s="30"/>
      <c r="N98" s="30"/>
      <c r="O98" s="30"/>
      <c r="P98" s="30"/>
      <c r="Q98" s="128"/>
      <c r="R98" s="128"/>
      <c r="S98" s="30"/>
      <c r="T98" s="30"/>
      <c r="U98" s="136"/>
      <c r="V98" s="122">
        <f t="shared" si="44"/>
        <v>0</v>
      </c>
      <c r="W98" s="128"/>
      <c r="X98" s="128">
        <v>100</v>
      </c>
      <c r="Y98" s="122">
        <f t="shared" si="42"/>
        <v>0</v>
      </c>
      <c r="Z98" s="141"/>
      <c r="AA98" s="143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</row>
    <row r="99" spans="1:37">
      <c r="A99" s="30"/>
      <c r="B99" s="148" t="s">
        <v>116</v>
      </c>
      <c r="C99" s="24">
        <f t="shared" si="43"/>
        <v>0</v>
      </c>
      <c r="D99" s="30"/>
      <c r="E99" s="30"/>
      <c r="F99" s="30"/>
      <c r="G99" s="30"/>
      <c r="H99" s="128"/>
      <c r="I99" s="128"/>
      <c r="J99" s="30"/>
      <c r="K99" s="30"/>
      <c r="L99" s="122">
        <f t="shared" si="41"/>
        <v>0</v>
      </c>
      <c r="M99" s="30"/>
      <c r="N99" s="30"/>
      <c r="O99" s="30"/>
      <c r="P99" s="30"/>
      <c r="Q99" s="128"/>
      <c r="R99" s="128"/>
      <c r="S99" s="30"/>
      <c r="T99" s="30"/>
      <c r="U99" s="136"/>
      <c r="V99" s="122">
        <f t="shared" si="44"/>
        <v>0</v>
      </c>
      <c r="W99" s="128"/>
      <c r="X99" s="128">
        <v>100</v>
      </c>
      <c r="Y99" s="122">
        <f t="shared" si="42"/>
        <v>0</v>
      </c>
      <c r="Z99" s="141"/>
      <c r="AA99" s="143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</row>
    <row r="100" spans="1:37" s="114" customFormat="1">
      <c r="A100" s="125" t="s">
        <v>117</v>
      </c>
      <c r="B100" s="126"/>
      <c r="C100" s="127">
        <f t="shared" si="43"/>
        <v>190</v>
      </c>
      <c r="D100" s="125">
        <f t="shared" ref="D100:U100" si="52">D101</f>
        <v>0</v>
      </c>
      <c r="E100" s="125">
        <f t="shared" si="52"/>
        <v>0</v>
      </c>
      <c r="F100" s="125">
        <f t="shared" si="52"/>
        <v>12</v>
      </c>
      <c r="G100" s="125">
        <f t="shared" si="52"/>
        <v>110400</v>
      </c>
      <c r="H100" s="125">
        <f t="shared" si="52"/>
        <v>178</v>
      </c>
      <c r="I100" s="125">
        <f t="shared" si="52"/>
        <v>2047000</v>
      </c>
      <c r="J100" s="125">
        <f t="shared" si="52"/>
        <v>0</v>
      </c>
      <c r="K100" s="125">
        <f t="shared" si="52"/>
        <v>0</v>
      </c>
      <c r="L100" s="127">
        <f t="shared" si="41"/>
        <v>130</v>
      </c>
      <c r="M100" s="125">
        <f t="shared" si="52"/>
        <v>0</v>
      </c>
      <c r="N100" s="125">
        <f t="shared" si="52"/>
        <v>0</v>
      </c>
      <c r="O100" s="125">
        <f t="shared" si="52"/>
        <v>9</v>
      </c>
      <c r="P100" s="125">
        <f t="shared" si="52"/>
        <v>140400</v>
      </c>
      <c r="Q100" s="125">
        <f t="shared" si="52"/>
        <v>121</v>
      </c>
      <c r="R100" s="125">
        <f t="shared" si="52"/>
        <v>2359500</v>
      </c>
      <c r="S100" s="125">
        <f t="shared" si="52"/>
        <v>0</v>
      </c>
      <c r="T100" s="125">
        <f t="shared" si="52"/>
        <v>0</v>
      </c>
      <c r="U100" s="125">
        <f t="shared" si="52"/>
        <v>0</v>
      </c>
      <c r="V100" s="127">
        <f t="shared" si="44"/>
        <v>63600</v>
      </c>
      <c r="W100" s="127">
        <f>V100</f>
        <v>63600</v>
      </c>
      <c r="X100" s="125">
        <v>100</v>
      </c>
      <c r="Y100" s="127">
        <f t="shared" si="42"/>
        <v>63600</v>
      </c>
      <c r="Z100" s="145"/>
      <c r="AA100" s="143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</row>
    <row r="101" spans="1:37">
      <c r="A101" s="30" t="s">
        <v>117</v>
      </c>
      <c r="B101" s="26" t="s">
        <v>118</v>
      </c>
      <c r="C101" s="24">
        <f t="shared" si="43"/>
        <v>190</v>
      </c>
      <c r="D101" s="30"/>
      <c r="E101" s="30"/>
      <c r="F101" s="30">
        <v>12</v>
      </c>
      <c r="G101" s="30">
        <v>110400</v>
      </c>
      <c r="H101" s="128">
        <v>178</v>
      </c>
      <c r="I101" s="128">
        <v>2047000</v>
      </c>
      <c r="J101" s="30"/>
      <c r="K101" s="30"/>
      <c r="L101" s="122">
        <f t="shared" si="41"/>
        <v>130</v>
      </c>
      <c r="M101" s="30"/>
      <c r="N101" s="30"/>
      <c r="O101" s="30">
        <v>9</v>
      </c>
      <c r="P101" s="30">
        <v>140400</v>
      </c>
      <c r="Q101" s="128">
        <v>121</v>
      </c>
      <c r="R101" s="128">
        <v>2359500</v>
      </c>
      <c r="S101" s="30"/>
      <c r="T101" s="30"/>
      <c r="U101" s="136"/>
      <c r="V101" s="122">
        <f t="shared" si="44"/>
        <v>63600</v>
      </c>
      <c r="W101" s="128"/>
      <c r="X101" s="128">
        <v>100</v>
      </c>
      <c r="Y101" s="122">
        <f t="shared" si="42"/>
        <v>63600</v>
      </c>
      <c r="Z101" s="141"/>
      <c r="AA101" s="143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</row>
    <row r="102" spans="1:37" s="114" customFormat="1">
      <c r="A102" s="125" t="s">
        <v>119</v>
      </c>
      <c r="B102" s="126"/>
      <c r="C102" s="127">
        <f t="shared" si="43"/>
        <v>262</v>
      </c>
      <c r="D102" s="125">
        <f t="shared" ref="D102:W102" si="53">SUM(D103,D104,D106,D108,D110,D112,D114,D116,D117)</f>
        <v>1</v>
      </c>
      <c r="E102" s="125">
        <f t="shared" si="53"/>
        <v>9200</v>
      </c>
      <c r="F102" s="125">
        <f t="shared" si="53"/>
        <v>68</v>
      </c>
      <c r="G102" s="125">
        <f t="shared" si="53"/>
        <v>625600</v>
      </c>
      <c r="H102" s="125">
        <f t="shared" si="53"/>
        <v>160</v>
      </c>
      <c r="I102" s="125">
        <f t="shared" si="53"/>
        <v>1840000</v>
      </c>
      <c r="J102" s="125">
        <f t="shared" si="53"/>
        <v>33</v>
      </c>
      <c r="K102" s="125">
        <f t="shared" si="53"/>
        <v>379500</v>
      </c>
      <c r="L102" s="127">
        <f t="shared" si="41"/>
        <v>65</v>
      </c>
      <c r="M102" s="125">
        <f t="shared" si="53"/>
        <v>0</v>
      </c>
      <c r="N102" s="125">
        <f t="shared" si="53"/>
        <v>0</v>
      </c>
      <c r="O102" s="125">
        <f t="shared" si="53"/>
        <v>44</v>
      </c>
      <c r="P102" s="125">
        <f t="shared" si="53"/>
        <v>686400</v>
      </c>
      <c r="Q102" s="125">
        <f t="shared" si="53"/>
        <v>19</v>
      </c>
      <c r="R102" s="125">
        <f t="shared" si="53"/>
        <v>370500</v>
      </c>
      <c r="S102" s="125">
        <f t="shared" si="53"/>
        <v>2</v>
      </c>
      <c r="T102" s="125">
        <f t="shared" si="53"/>
        <v>39000</v>
      </c>
      <c r="U102" s="125">
        <f t="shared" si="53"/>
        <v>1374000</v>
      </c>
      <c r="V102" s="127">
        <f t="shared" si="44"/>
        <v>56850</v>
      </c>
      <c r="W102" s="125">
        <f t="shared" si="53"/>
        <v>0</v>
      </c>
      <c r="X102" s="125">
        <v>100</v>
      </c>
      <c r="Y102" s="127">
        <f t="shared" si="42"/>
        <v>56850</v>
      </c>
      <c r="Z102" s="145"/>
      <c r="AA102" s="143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</row>
    <row r="103" spans="1:37">
      <c r="A103" s="30" t="s">
        <v>120</v>
      </c>
      <c r="B103" s="26" t="s">
        <v>121</v>
      </c>
      <c r="C103" s="24">
        <f t="shared" si="43"/>
        <v>73</v>
      </c>
      <c r="D103" s="30"/>
      <c r="E103" s="30"/>
      <c r="F103" s="30">
        <v>62</v>
      </c>
      <c r="G103" s="30">
        <v>570400</v>
      </c>
      <c r="H103" s="128">
        <v>11</v>
      </c>
      <c r="I103" s="128">
        <v>126500</v>
      </c>
      <c r="J103" s="30"/>
      <c r="K103" s="30"/>
      <c r="L103" s="122">
        <f t="shared" si="41"/>
        <v>42</v>
      </c>
      <c r="M103" s="30"/>
      <c r="N103" s="30"/>
      <c r="O103" s="30">
        <v>42</v>
      </c>
      <c r="P103" s="30">
        <v>655200</v>
      </c>
      <c r="Q103" s="128"/>
      <c r="R103" s="128"/>
      <c r="S103" s="30"/>
      <c r="T103" s="30"/>
      <c r="U103" s="136"/>
      <c r="V103" s="122">
        <f t="shared" si="44"/>
        <v>22290</v>
      </c>
      <c r="W103" s="128"/>
      <c r="X103" s="128">
        <v>100</v>
      </c>
      <c r="Y103" s="122">
        <f t="shared" si="42"/>
        <v>22290</v>
      </c>
      <c r="Z103" s="141"/>
      <c r="AA103" s="143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</row>
    <row r="104" spans="1:37" s="115" customFormat="1">
      <c r="A104" s="128" t="s">
        <v>122</v>
      </c>
      <c r="B104" s="129"/>
      <c r="C104" s="24">
        <f t="shared" si="43"/>
        <v>0</v>
      </c>
      <c r="D104" s="128"/>
      <c r="E104" s="128"/>
      <c r="F104" s="128"/>
      <c r="G104" s="128"/>
      <c r="H104" s="128"/>
      <c r="I104" s="128"/>
      <c r="J104" s="128"/>
      <c r="K104" s="128"/>
      <c r="L104" s="122">
        <f t="shared" si="41"/>
        <v>0</v>
      </c>
      <c r="M104" s="128">
        <f t="shared" ref="M104:S104" si="54">M105</f>
        <v>0</v>
      </c>
      <c r="N104" s="128"/>
      <c r="O104" s="128">
        <f t="shared" si="54"/>
        <v>0</v>
      </c>
      <c r="P104" s="128"/>
      <c r="Q104" s="128">
        <f t="shared" si="54"/>
        <v>0</v>
      </c>
      <c r="R104" s="128"/>
      <c r="S104" s="128">
        <f t="shared" si="54"/>
        <v>0</v>
      </c>
      <c r="T104" s="128"/>
      <c r="U104" s="138">
        <v>54000</v>
      </c>
      <c r="V104" s="122">
        <f t="shared" si="44"/>
        <v>0</v>
      </c>
      <c r="W104" s="128"/>
      <c r="X104" s="128">
        <v>100</v>
      </c>
      <c r="Y104" s="122">
        <f t="shared" si="42"/>
        <v>0</v>
      </c>
      <c r="Z104" s="146"/>
      <c r="AA104" s="143"/>
    </row>
    <row r="105" spans="1:37" s="115" customFormat="1">
      <c r="A105" s="128"/>
      <c r="B105" s="129" t="s">
        <v>123</v>
      </c>
      <c r="C105" s="24">
        <f t="shared" si="43"/>
        <v>0</v>
      </c>
      <c r="D105" s="128"/>
      <c r="E105" s="128"/>
      <c r="F105" s="128"/>
      <c r="G105" s="128"/>
      <c r="H105" s="128"/>
      <c r="I105" s="128"/>
      <c r="J105" s="128"/>
      <c r="K105" s="128"/>
      <c r="L105" s="122">
        <f t="shared" si="41"/>
        <v>0</v>
      </c>
      <c r="M105" s="128"/>
      <c r="N105" s="128"/>
      <c r="O105" s="128"/>
      <c r="P105" s="128"/>
      <c r="Q105" s="128"/>
      <c r="R105" s="128"/>
      <c r="S105" s="128"/>
      <c r="T105" s="128"/>
      <c r="U105" s="138"/>
      <c r="V105" s="122">
        <f t="shared" si="44"/>
        <v>0</v>
      </c>
      <c r="W105" s="128"/>
      <c r="X105" s="128">
        <v>100</v>
      </c>
      <c r="Y105" s="122">
        <f t="shared" si="42"/>
        <v>0</v>
      </c>
      <c r="Z105" s="146"/>
      <c r="AA105" s="143"/>
    </row>
    <row r="106" spans="1:37" s="115" customFormat="1">
      <c r="A106" s="128" t="s">
        <v>124</v>
      </c>
      <c r="B106" s="129"/>
      <c r="C106" s="24">
        <f t="shared" si="43"/>
        <v>55</v>
      </c>
      <c r="D106" s="128">
        <f t="shared" ref="D106:T106" si="55">D107</f>
        <v>0</v>
      </c>
      <c r="E106" s="128">
        <f t="shared" si="55"/>
        <v>0</v>
      </c>
      <c r="F106" s="128">
        <f t="shared" si="55"/>
        <v>0</v>
      </c>
      <c r="G106" s="128">
        <f t="shared" si="55"/>
        <v>0</v>
      </c>
      <c r="H106" s="128">
        <f t="shared" si="55"/>
        <v>55</v>
      </c>
      <c r="I106" s="128">
        <f t="shared" si="55"/>
        <v>632500</v>
      </c>
      <c r="J106" s="128">
        <f t="shared" si="55"/>
        <v>0</v>
      </c>
      <c r="K106" s="128">
        <f t="shared" si="55"/>
        <v>0</v>
      </c>
      <c r="L106" s="122">
        <f t="shared" si="41"/>
        <v>6</v>
      </c>
      <c r="M106" s="128">
        <f t="shared" si="55"/>
        <v>0</v>
      </c>
      <c r="N106" s="128">
        <f t="shared" si="55"/>
        <v>0</v>
      </c>
      <c r="O106" s="128">
        <f t="shared" si="55"/>
        <v>0</v>
      </c>
      <c r="P106" s="128">
        <f t="shared" si="55"/>
        <v>0</v>
      </c>
      <c r="Q106" s="128">
        <f t="shared" si="55"/>
        <v>6</v>
      </c>
      <c r="R106" s="128">
        <f t="shared" si="55"/>
        <v>117000</v>
      </c>
      <c r="S106" s="128">
        <f t="shared" si="55"/>
        <v>0</v>
      </c>
      <c r="T106" s="128">
        <f t="shared" si="55"/>
        <v>0</v>
      </c>
      <c r="U106" s="138">
        <v>138000</v>
      </c>
      <c r="V106" s="122">
        <f t="shared" si="44"/>
        <v>9870</v>
      </c>
      <c r="W106" s="128"/>
      <c r="X106" s="128">
        <v>100</v>
      </c>
      <c r="Y106" s="122">
        <f t="shared" si="42"/>
        <v>9870</v>
      </c>
      <c r="Z106" s="146"/>
      <c r="AA106" s="143"/>
    </row>
    <row r="107" spans="1:37" s="115" customFormat="1">
      <c r="A107" s="128"/>
      <c r="B107" s="129" t="s">
        <v>125</v>
      </c>
      <c r="C107" s="24">
        <f t="shared" si="43"/>
        <v>55</v>
      </c>
      <c r="D107" s="128"/>
      <c r="E107" s="128"/>
      <c r="F107" s="128"/>
      <c r="G107" s="128"/>
      <c r="H107" s="128">
        <v>55</v>
      </c>
      <c r="I107" s="128">
        <v>632500</v>
      </c>
      <c r="J107" s="128"/>
      <c r="K107" s="128"/>
      <c r="L107" s="122">
        <f t="shared" si="41"/>
        <v>6</v>
      </c>
      <c r="M107" s="128"/>
      <c r="N107" s="128"/>
      <c r="O107" s="128"/>
      <c r="P107" s="128"/>
      <c r="Q107" s="128">
        <v>6</v>
      </c>
      <c r="R107" s="128">
        <v>117000</v>
      </c>
      <c r="S107" s="128"/>
      <c r="T107" s="128"/>
      <c r="U107" s="138"/>
      <c r="V107" s="122">
        <f t="shared" si="44"/>
        <v>9870</v>
      </c>
      <c r="W107" s="128"/>
      <c r="X107" s="128">
        <v>100</v>
      </c>
      <c r="Y107" s="122">
        <f t="shared" si="42"/>
        <v>9870</v>
      </c>
      <c r="Z107" s="146"/>
      <c r="AA107" s="143"/>
    </row>
    <row r="108" spans="1:37" s="115" customFormat="1">
      <c r="A108" s="128" t="s">
        <v>126</v>
      </c>
      <c r="B108" s="129"/>
      <c r="C108" s="24">
        <f t="shared" si="43"/>
        <v>30</v>
      </c>
      <c r="D108" s="128">
        <f t="shared" ref="D108:K108" si="56">D109</f>
        <v>0</v>
      </c>
      <c r="E108" s="128"/>
      <c r="F108" s="128">
        <f t="shared" si="56"/>
        <v>1</v>
      </c>
      <c r="G108" s="128">
        <f t="shared" si="56"/>
        <v>9200</v>
      </c>
      <c r="H108" s="128">
        <f t="shared" si="56"/>
        <v>5</v>
      </c>
      <c r="I108" s="128">
        <f t="shared" si="56"/>
        <v>57500</v>
      </c>
      <c r="J108" s="128">
        <f t="shared" si="56"/>
        <v>24</v>
      </c>
      <c r="K108" s="128">
        <f t="shared" si="56"/>
        <v>276000</v>
      </c>
      <c r="L108" s="122">
        <f t="shared" si="41"/>
        <v>0</v>
      </c>
      <c r="M108" s="128"/>
      <c r="N108" s="128"/>
      <c r="O108" s="128"/>
      <c r="P108" s="128"/>
      <c r="Q108" s="128"/>
      <c r="R108" s="128"/>
      <c r="S108" s="128"/>
      <c r="T108" s="128"/>
      <c r="U108" s="138">
        <v>300000</v>
      </c>
      <c r="V108" s="122">
        <f t="shared" si="44"/>
        <v>4500</v>
      </c>
      <c r="W108" s="128"/>
      <c r="X108" s="128">
        <v>100</v>
      </c>
      <c r="Y108" s="122">
        <f t="shared" si="42"/>
        <v>4500</v>
      </c>
      <c r="Z108" s="146"/>
      <c r="AA108" s="143"/>
    </row>
    <row r="109" spans="1:37" s="115" customFormat="1">
      <c r="A109" s="128"/>
      <c r="B109" s="129" t="s">
        <v>127</v>
      </c>
      <c r="C109" s="24">
        <f t="shared" si="43"/>
        <v>30</v>
      </c>
      <c r="D109" s="128"/>
      <c r="E109" s="128"/>
      <c r="F109" s="128">
        <v>1</v>
      </c>
      <c r="G109" s="128">
        <v>9200</v>
      </c>
      <c r="H109" s="128">
        <v>5</v>
      </c>
      <c r="I109" s="128">
        <v>57500</v>
      </c>
      <c r="J109" s="128">
        <v>24</v>
      </c>
      <c r="K109" s="128">
        <v>276000</v>
      </c>
      <c r="L109" s="122">
        <f t="shared" si="41"/>
        <v>0</v>
      </c>
      <c r="M109" s="128"/>
      <c r="N109" s="128"/>
      <c r="O109" s="128"/>
      <c r="P109" s="128"/>
      <c r="Q109" s="128"/>
      <c r="R109" s="128"/>
      <c r="S109" s="128"/>
      <c r="T109" s="128"/>
      <c r="U109" s="138"/>
      <c r="V109" s="122">
        <f t="shared" si="44"/>
        <v>4500</v>
      </c>
      <c r="W109" s="128"/>
      <c r="X109" s="128">
        <v>100</v>
      </c>
      <c r="Y109" s="122">
        <f t="shared" si="42"/>
        <v>4500</v>
      </c>
      <c r="Z109" s="146"/>
      <c r="AA109" s="143"/>
    </row>
    <row r="110" spans="1:37" s="115" customFormat="1">
      <c r="A110" s="122" t="s">
        <v>128</v>
      </c>
      <c r="B110" s="129"/>
      <c r="C110" s="24">
        <f t="shared" si="43"/>
        <v>35</v>
      </c>
      <c r="D110" s="128">
        <f t="shared" ref="D110:K110" si="57">D111</f>
        <v>1</v>
      </c>
      <c r="E110" s="128">
        <f t="shared" si="57"/>
        <v>9200</v>
      </c>
      <c r="F110" s="128">
        <f t="shared" si="57"/>
        <v>3</v>
      </c>
      <c r="G110" s="128">
        <f t="shared" si="57"/>
        <v>27600</v>
      </c>
      <c r="H110" s="128">
        <f t="shared" si="57"/>
        <v>22</v>
      </c>
      <c r="I110" s="128">
        <f t="shared" si="57"/>
        <v>253000</v>
      </c>
      <c r="J110" s="128">
        <f t="shared" si="57"/>
        <v>9</v>
      </c>
      <c r="K110" s="128">
        <f t="shared" si="57"/>
        <v>103500</v>
      </c>
      <c r="L110" s="122">
        <f t="shared" si="41"/>
        <v>7</v>
      </c>
      <c r="M110" s="128">
        <f t="shared" ref="M110:T110" si="58">M111</f>
        <v>0</v>
      </c>
      <c r="N110" s="128"/>
      <c r="O110" s="128">
        <f t="shared" si="58"/>
        <v>2</v>
      </c>
      <c r="P110" s="128">
        <f t="shared" si="58"/>
        <v>31200</v>
      </c>
      <c r="Q110" s="128">
        <f t="shared" si="58"/>
        <v>3</v>
      </c>
      <c r="R110" s="128">
        <f t="shared" si="58"/>
        <v>58500</v>
      </c>
      <c r="S110" s="128">
        <f t="shared" si="58"/>
        <v>2</v>
      </c>
      <c r="T110" s="128">
        <f t="shared" si="58"/>
        <v>39000</v>
      </c>
      <c r="U110" s="138">
        <v>126000</v>
      </c>
      <c r="V110" s="122">
        <f t="shared" si="44"/>
        <v>7140</v>
      </c>
      <c r="W110" s="128"/>
      <c r="X110" s="128">
        <v>100</v>
      </c>
      <c r="Y110" s="122">
        <f t="shared" si="42"/>
        <v>7140</v>
      </c>
      <c r="Z110" s="146"/>
      <c r="AA110" s="143"/>
    </row>
    <row r="111" spans="1:37" s="115" customFormat="1">
      <c r="A111" s="122"/>
      <c r="B111" s="129" t="s">
        <v>129</v>
      </c>
      <c r="C111" s="24">
        <f t="shared" si="43"/>
        <v>35</v>
      </c>
      <c r="D111" s="128">
        <v>1</v>
      </c>
      <c r="E111" s="128">
        <v>9200</v>
      </c>
      <c r="F111" s="128">
        <v>3</v>
      </c>
      <c r="G111" s="128">
        <v>27600</v>
      </c>
      <c r="H111" s="128">
        <v>22</v>
      </c>
      <c r="I111" s="128">
        <v>253000</v>
      </c>
      <c r="J111" s="128">
        <v>9</v>
      </c>
      <c r="K111" s="128">
        <v>103500</v>
      </c>
      <c r="L111" s="122">
        <f t="shared" si="41"/>
        <v>7</v>
      </c>
      <c r="M111" s="128"/>
      <c r="N111" s="128"/>
      <c r="O111" s="128">
        <v>2</v>
      </c>
      <c r="P111" s="128">
        <v>31200</v>
      </c>
      <c r="Q111" s="128">
        <v>3</v>
      </c>
      <c r="R111" s="128">
        <v>58500</v>
      </c>
      <c r="S111" s="128">
        <v>2</v>
      </c>
      <c r="T111" s="128">
        <v>39000</v>
      </c>
      <c r="U111" s="138"/>
      <c r="V111" s="122">
        <f t="shared" si="44"/>
        <v>7140</v>
      </c>
      <c r="W111" s="128"/>
      <c r="X111" s="128">
        <v>100</v>
      </c>
      <c r="Y111" s="122">
        <f t="shared" si="42"/>
        <v>7140</v>
      </c>
      <c r="Z111" s="146"/>
      <c r="AA111" s="143"/>
    </row>
    <row r="112" spans="1:37" s="115" customFormat="1">
      <c r="A112" s="128" t="s">
        <v>130</v>
      </c>
      <c r="B112" s="129"/>
      <c r="C112" s="24">
        <f t="shared" si="43"/>
        <v>22</v>
      </c>
      <c r="D112" s="128">
        <f t="shared" ref="D112:J112" si="59">D113</f>
        <v>0</v>
      </c>
      <c r="E112" s="128"/>
      <c r="F112" s="128">
        <f t="shared" si="59"/>
        <v>2</v>
      </c>
      <c r="G112" s="128">
        <f t="shared" si="59"/>
        <v>18400</v>
      </c>
      <c r="H112" s="128">
        <f t="shared" si="59"/>
        <v>20</v>
      </c>
      <c r="I112" s="128">
        <f t="shared" si="59"/>
        <v>230000</v>
      </c>
      <c r="J112" s="128">
        <f t="shared" si="59"/>
        <v>0</v>
      </c>
      <c r="K112" s="128"/>
      <c r="L112" s="122">
        <f t="shared" si="41"/>
        <v>0</v>
      </c>
      <c r="M112" s="128">
        <f t="shared" ref="M112:S112" si="60">M113</f>
        <v>0</v>
      </c>
      <c r="N112" s="128"/>
      <c r="O112" s="128">
        <f t="shared" si="60"/>
        <v>0</v>
      </c>
      <c r="P112" s="128"/>
      <c r="Q112" s="128">
        <f t="shared" si="60"/>
        <v>0</v>
      </c>
      <c r="R112" s="128"/>
      <c r="S112" s="128">
        <f t="shared" si="60"/>
        <v>0</v>
      </c>
      <c r="T112" s="128"/>
      <c r="U112" s="138">
        <v>228000</v>
      </c>
      <c r="V112" s="122">
        <f t="shared" si="44"/>
        <v>3300</v>
      </c>
      <c r="W112" s="128"/>
      <c r="X112" s="128">
        <v>100</v>
      </c>
      <c r="Y112" s="122">
        <f t="shared" si="42"/>
        <v>3300</v>
      </c>
      <c r="Z112" s="146"/>
      <c r="AA112" s="143"/>
    </row>
    <row r="113" spans="1:37" s="115" customFormat="1">
      <c r="A113" s="128"/>
      <c r="B113" s="129" t="s">
        <v>131</v>
      </c>
      <c r="C113" s="24">
        <f t="shared" si="43"/>
        <v>22</v>
      </c>
      <c r="D113" s="128"/>
      <c r="E113" s="128"/>
      <c r="F113" s="128">
        <v>2</v>
      </c>
      <c r="G113" s="128">
        <v>18400</v>
      </c>
      <c r="H113" s="128">
        <v>20</v>
      </c>
      <c r="I113" s="128">
        <v>230000</v>
      </c>
      <c r="J113" s="128"/>
      <c r="K113" s="128"/>
      <c r="L113" s="122">
        <f t="shared" si="41"/>
        <v>0</v>
      </c>
      <c r="M113" s="128"/>
      <c r="N113" s="128"/>
      <c r="O113" s="128"/>
      <c r="P113" s="128"/>
      <c r="Q113" s="128"/>
      <c r="R113" s="128"/>
      <c r="S113" s="128"/>
      <c r="T113" s="128"/>
      <c r="U113" s="138"/>
      <c r="V113" s="122">
        <f t="shared" si="44"/>
        <v>3300</v>
      </c>
      <c r="W113" s="128"/>
      <c r="X113" s="128">
        <v>100</v>
      </c>
      <c r="Y113" s="122">
        <f t="shared" si="42"/>
        <v>3300</v>
      </c>
      <c r="Z113" s="146"/>
      <c r="AA113" s="143"/>
    </row>
    <row r="114" spans="1:37" s="115" customFormat="1">
      <c r="A114" s="128" t="s">
        <v>132</v>
      </c>
      <c r="B114" s="129"/>
      <c r="C114" s="24">
        <f t="shared" si="43"/>
        <v>47</v>
      </c>
      <c r="D114" s="128">
        <f t="shared" ref="D114:J114" si="61">D115</f>
        <v>0</v>
      </c>
      <c r="E114" s="128"/>
      <c r="F114" s="128">
        <f t="shared" si="61"/>
        <v>0</v>
      </c>
      <c r="G114" s="128"/>
      <c r="H114" s="128">
        <f t="shared" si="61"/>
        <v>47</v>
      </c>
      <c r="I114" s="128">
        <f t="shared" si="61"/>
        <v>540500</v>
      </c>
      <c r="J114" s="128">
        <f t="shared" si="61"/>
        <v>0</v>
      </c>
      <c r="K114" s="128"/>
      <c r="L114" s="122">
        <f t="shared" si="41"/>
        <v>10</v>
      </c>
      <c r="M114" s="128">
        <f t="shared" ref="M114:S114" si="62">M115</f>
        <v>0</v>
      </c>
      <c r="N114" s="128"/>
      <c r="O114" s="128">
        <f t="shared" si="62"/>
        <v>0</v>
      </c>
      <c r="P114" s="128"/>
      <c r="Q114" s="128">
        <f t="shared" si="62"/>
        <v>10</v>
      </c>
      <c r="R114" s="128">
        <f t="shared" si="62"/>
        <v>195000</v>
      </c>
      <c r="S114" s="128">
        <f t="shared" si="62"/>
        <v>0</v>
      </c>
      <c r="T114" s="128"/>
      <c r="U114" s="138">
        <v>252000</v>
      </c>
      <c r="V114" s="122">
        <f t="shared" si="44"/>
        <v>9750</v>
      </c>
      <c r="W114" s="128"/>
      <c r="X114" s="128">
        <v>100</v>
      </c>
      <c r="Y114" s="122">
        <f t="shared" si="42"/>
        <v>9750</v>
      </c>
      <c r="Z114" s="146"/>
      <c r="AA114" s="143"/>
    </row>
    <row r="115" spans="1:37" s="115" customFormat="1">
      <c r="A115" s="128"/>
      <c r="B115" s="129" t="s">
        <v>133</v>
      </c>
      <c r="C115" s="24">
        <f t="shared" si="43"/>
        <v>47</v>
      </c>
      <c r="D115" s="128"/>
      <c r="E115" s="128"/>
      <c r="F115" s="128"/>
      <c r="G115" s="128"/>
      <c r="H115" s="128">
        <v>47</v>
      </c>
      <c r="I115" s="128">
        <v>540500</v>
      </c>
      <c r="J115" s="128"/>
      <c r="K115" s="128"/>
      <c r="L115" s="122">
        <f t="shared" si="41"/>
        <v>10</v>
      </c>
      <c r="M115" s="128"/>
      <c r="N115" s="128"/>
      <c r="O115" s="128"/>
      <c r="P115" s="128"/>
      <c r="Q115" s="128">
        <v>10</v>
      </c>
      <c r="R115" s="128">
        <v>195000</v>
      </c>
      <c r="S115" s="128"/>
      <c r="T115" s="128"/>
      <c r="U115" s="138"/>
      <c r="V115" s="122">
        <f t="shared" si="44"/>
        <v>9750</v>
      </c>
      <c r="W115" s="128"/>
      <c r="X115" s="128">
        <v>100</v>
      </c>
      <c r="Y115" s="122">
        <f t="shared" si="42"/>
        <v>9750</v>
      </c>
      <c r="Z115" s="146"/>
      <c r="AA115" s="143"/>
    </row>
    <row r="116" spans="1:37" s="115" customFormat="1">
      <c r="A116" s="128" t="s">
        <v>134</v>
      </c>
      <c r="B116" s="129"/>
      <c r="C116" s="24">
        <f t="shared" si="43"/>
        <v>0</v>
      </c>
      <c r="D116" s="128"/>
      <c r="E116" s="128"/>
      <c r="F116" s="128"/>
      <c r="G116" s="128"/>
      <c r="H116" s="128"/>
      <c r="I116" s="128"/>
      <c r="J116" s="128"/>
      <c r="K116" s="128"/>
      <c r="L116" s="122">
        <f t="shared" si="41"/>
        <v>0</v>
      </c>
      <c r="M116" s="128"/>
      <c r="N116" s="128"/>
      <c r="O116" s="128"/>
      <c r="P116" s="128"/>
      <c r="Q116" s="128"/>
      <c r="R116" s="128"/>
      <c r="S116" s="128"/>
      <c r="T116" s="128"/>
      <c r="U116" s="138">
        <v>60000</v>
      </c>
      <c r="V116" s="122">
        <f t="shared" si="44"/>
        <v>0</v>
      </c>
      <c r="W116" s="128"/>
      <c r="X116" s="128">
        <v>100</v>
      </c>
      <c r="Y116" s="122">
        <f t="shared" si="42"/>
        <v>0</v>
      </c>
      <c r="Z116" s="146"/>
      <c r="AA116" s="143"/>
    </row>
    <row r="117" spans="1:37" s="115" customFormat="1">
      <c r="A117" s="128" t="s">
        <v>135</v>
      </c>
      <c r="B117" s="129"/>
      <c r="C117" s="24">
        <f t="shared" si="43"/>
        <v>0</v>
      </c>
      <c r="D117" s="128"/>
      <c r="E117" s="128"/>
      <c r="F117" s="128"/>
      <c r="G117" s="128"/>
      <c r="H117" s="128"/>
      <c r="I117" s="128"/>
      <c r="J117" s="128"/>
      <c r="K117" s="128"/>
      <c r="L117" s="122">
        <f t="shared" si="41"/>
        <v>0</v>
      </c>
      <c r="M117" s="128"/>
      <c r="N117" s="128"/>
      <c r="O117" s="128"/>
      <c r="P117" s="128"/>
      <c r="Q117" s="128"/>
      <c r="R117" s="128"/>
      <c r="S117" s="128"/>
      <c r="T117" s="128"/>
      <c r="U117" s="138">
        <v>216000</v>
      </c>
      <c r="V117" s="122">
        <f t="shared" si="44"/>
        <v>0</v>
      </c>
      <c r="W117" s="128"/>
      <c r="X117" s="128">
        <v>100</v>
      </c>
      <c r="Y117" s="122">
        <f t="shared" si="42"/>
        <v>0</v>
      </c>
      <c r="Z117" s="146"/>
      <c r="AA117" s="143"/>
    </row>
    <row r="118" spans="1:37" s="114" customFormat="1">
      <c r="A118" s="125" t="s">
        <v>136</v>
      </c>
      <c r="B118" s="126"/>
      <c r="C118" s="127">
        <f t="shared" si="43"/>
        <v>14</v>
      </c>
      <c r="D118" s="125">
        <f t="shared" ref="D118:T118" si="63">D119</f>
        <v>0</v>
      </c>
      <c r="E118" s="125">
        <f t="shared" si="63"/>
        <v>0</v>
      </c>
      <c r="F118" s="125">
        <f t="shared" si="63"/>
        <v>0</v>
      </c>
      <c r="G118" s="125">
        <f t="shared" si="63"/>
        <v>0</v>
      </c>
      <c r="H118" s="125">
        <f t="shared" si="63"/>
        <v>14</v>
      </c>
      <c r="I118" s="125">
        <f t="shared" si="63"/>
        <v>161000</v>
      </c>
      <c r="J118" s="125">
        <f t="shared" si="63"/>
        <v>0</v>
      </c>
      <c r="K118" s="125">
        <f t="shared" si="63"/>
        <v>0</v>
      </c>
      <c r="L118" s="127">
        <f t="shared" si="41"/>
        <v>0</v>
      </c>
      <c r="M118" s="125">
        <f t="shared" si="63"/>
        <v>0</v>
      </c>
      <c r="N118" s="125">
        <f t="shared" si="63"/>
        <v>0</v>
      </c>
      <c r="O118" s="125">
        <f t="shared" si="63"/>
        <v>0</v>
      </c>
      <c r="P118" s="125">
        <f t="shared" si="63"/>
        <v>0</v>
      </c>
      <c r="Q118" s="125">
        <f t="shared" si="63"/>
        <v>0</v>
      </c>
      <c r="R118" s="125">
        <f t="shared" si="63"/>
        <v>0</v>
      </c>
      <c r="S118" s="125">
        <f t="shared" si="63"/>
        <v>0</v>
      </c>
      <c r="T118" s="125">
        <f t="shared" si="63"/>
        <v>0</v>
      </c>
      <c r="U118" s="150">
        <v>84000</v>
      </c>
      <c r="V118" s="127">
        <f t="shared" si="44"/>
        <v>2100</v>
      </c>
      <c r="W118" s="127"/>
      <c r="X118" s="125">
        <v>100</v>
      </c>
      <c r="Y118" s="127">
        <f t="shared" si="42"/>
        <v>2100</v>
      </c>
      <c r="Z118" s="145"/>
      <c r="AA118" s="143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</row>
    <row r="119" spans="1:37" s="115" customFormat="1">
      <c r="A119" s="128"/>
      <c r="B119" s="129" t="s">
        <v>137</v>
      </c>
      <c r="C119" s="24">
        <f t="shared" si="43"/>
        <v>14</v>
      </c>
      <c r="D119" s="128"/>
      <c r="E119" s="128"/>
      <c r="F119" s="128"/>
      <c r="G119" s="128"/>
      <c r="H119" s="128">
        <v>14</v>
      </c>
      <c r="I119" s="128">
        <v>161000</v>
      </c>
      <c r="J119" s="128"/>
      <c r="K119" s="128"/>
      <c r="L119" s="122">
        <f t="shared" si="41"/>
        <v>0</v>
      </c>
      <c r="M119" s="128"/>
      <c r="N119" s="128"/>
      <c r="O119" s="128"/>
      <c r="P119" s="128"/>
      <c r="Q119" s="128"/>
      <c r="R119" s="128"/>
      <c r="S119" s="128"/>
      <c r="T119" s="128"/>
      <c r="U119" s="138"/>
      <c r="V119" s="122">
        <f t="shared" si="44"/>
        <v>2100</v>
      </c>
      <c r="W119" s="128"/>
      <c r="X119" s="128">
        <v>100</v>
      </c>
      <c r="Y119" s="122">
        <f t="shared" si="42"/>
        <v>2100</v>
      </c>
      <c r="Z119" s="146"/>
      <c r="AA119" s="143"/>
    </row>
    <row r="120" spans="1:37" s="114" customFormat="1">
      <c r="A120" s="125" t="s">
        <v>138</v>
      </c>
      <c r="B120" s="126"/>
      <c r="C120" s="127">
        <f t="shared" si="43"/>
        <v>26</v>
      </c>
      <c r="D120" s="125">
        <f t="shared" ref="D120:T120" si="64">D121</f>
        <v>0</v>
      </c>
      <c r="E120" s="125"/>
      <c r="F120" s="125">
        <f t="shared" si="64"/>
        <v>0</v>
      </c>
      <c r="G120" s="125"/>
      <c r="H120" s="125">
        <f t="shared" si="64"/>
        <v>23</v>
      </c>
      <c r="I120" s="125">
        <f t="shared" si="64"/>
        <v>264500</v>
      </c>
      <c r="J120" s="125">
        <f t="shared" si="64"/>
        <v>3</v>
      </c>
      <c r="K120" s="125">
        <f t="shared" si="64"/>
        <v>34500</v>
      </c>
      <c r="L120" s="127">
        <f t="shared" si="41"/>
        <v>52</v>
      </c>
      <c r="M120" s="125">
        <f t="shared" si="64"/>
        <v>1</v>
      </c>
      <c r="N120" s="125">
        <f t="shared" si="64"/>
        <v>15600</v>
      </c>
      <c r="O120" s="125">
        <f t="shared" si="64"/>
        <v>0</v>
      </c>
      <c r="P120" s="125">
        <f t="shared" si="64"/>
        <v>0</v>
      </c>
      <c r="Q120" s="125">
        <f t="shared" si="64"/>
        <v>19</v>
      </c>
      <c r="R120" s="125">
        <f t="shared" si="64"/>
        <v>370500</v>
      </c>
      <c r="S120" s="125">
        <f t="shared" si="64"/>
        <v>32</v>
      </c>
      <c r="T120" s="125">
        <f t="shared" si="64"/>
        <v>624000</v>
      </c>
      <c r="U120" s="150">
        <v>108000</v>
      </c>
      <c r="V120" s="127">
        <f t="shared" si="44"/>
        <v>17940</v>
      </c>
      <c r="W120" s="127"/>
      <c r="X120" s="125">
        <v>100</v>
      </c>
      <c r="Y120" s="127">
        <f t="shared" si="42"/>
        <v>17940</v>
      </c>
      <c r="Z120" s="145"/>
      <c r="AA120" s="143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</row>
    <row r="121" spans="1:37">
      <c r="A121" s="30"/>
      <c r="B121" s="26" t="s">
        <v>139</v>
      </c>
      <c r="C121" s="24">
        <f t="shared" si="43"/>
        <v>26</v>
      </c>
      <c r="D121" s="30">
        <v>0</v>
      </c>
      <c r="E121" s="30"/>
      <c r="F121" s="30"/>
      <c r="G121" s="30"/>
      <c r="H121" s="128">
        <v>23</v>
      </c>
      <c r="I121" s="128">
        <v>264500</v>
      </c>
      <c r="J121" s="30">
        <v>3</v>
      </c>
      <c r="K121" s="30">
        <v>34500</v>
      </c>
      <c r="L121" s="122">
        <f t="shared" si="41"/>
        <v>52</v>
      </c>
      <c r="M121" s="30">
        <v>1</v>
      </c>
      <c r="N121" s="30">
        <v>15600</v>
      </c>
      <c r="O121" s="30"/>
      <c r="P121" s="30"/>
      <c r="Q121" s="128">
        <v>19</v>
      </c>
      <c r="R121" s="128">
        <v>370500</v>
      </c>
      <c r="S121" s="30">
        <v>32</v>
      </c>
      <c r="T121" s="30">
        <v>624000</v>
      </c>
      <c r="U121" s="136"/>
      <c r="V121" s="122">
        <f t="shared" si="44"/>
        <v>17940</v>
      </c>
      <c r="W121" s="128"/>
      <c r="X121" s="128">
        <v>100</v>
      </c>
      <c r="Y121" s="122">
        <f t="shared" si="42"/>
        <v>17940</v>
      </c>
      <c r="Z121" s="141"/>
      <c r="AA121" s="143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</row>
    <row r="122" spans="1:37" s="114" customFormat="1">
      <c r="A122" s="125" t="s">
        <v>140</v>
      </c>
      <c r="B122" s="126"/>
      <c r="C122" s="127">
        <f t="shared" si="43"/>
        <v>218</v>
      </c>
      <c r="D122" s="125">
        <f t="shared" ref="D122:W122" si="65">SUM(D123,D124,D125,D127,D129)</f>
        <v>48</v>
      </c>
      <c r="E122" s="125">
        <f t="shared" si="65"/>
        <v>441600</v>
      </c>
      <c r="F122" s="125">
        <f t="shared" si="65"/>
        <v>59</v>
      </c>
      <c r="G122" s="125">
        <f t="shared" si="65"/>
        <v>542800</v>
      </c>
      <c r="H122" s="125">
        <f t="shared" si="65"/>
        <v>111</v>
      </c>
      <c r="I122" s="125">
        <f t="shared" si="65"/>
        <v>1276500</v>
      </c>
      <c r="J122" s="125">
        <f t="shared" si="65"/>
        <v>0</v>
      </c>
      <c r="K122" s="125">
        <f t="shared" si="65"/>
        <v>0</v>
      </c>
      <c r="L122" s="127">
        <f t="shared" si="41"/>
        <v>64</v>
      </c>
      <c r="M122" s="125">
        <f t="shared" si="65"/>
        <v>30</v>
      </c>
      <c r="N122" s="125">
        <f t="shared" si="65"/>
        <v>468000</v>
      </c>
      <c r="O122" s="125">
        <f t="shared" si="65"/>
        <v>32</v>
      </c>
      <c r="P122" s="125">
        <f t="shared" si="65"/>
        <v>499200</v>
      </c>
      <c r="Q122" s="125">
        <f t="shared" si="65"/>
        <v>2</v>
      </c>
      <c r="R122" s="125">
        <f t="shared" si="65"/>
        <v>39000</v>
      </c>
      <c r="S122" s="125">
        <f t="shared" si="65"/>
        <v>0</v>
      </c>
      <c r="T122" s="125">
        <f t="shared" si="65"/>
        <v>0</v>
      </c>
      <c r="U122" s="125">
        <f t="shared" si="65"/>
        <v>180000</v>
      </c>
      <c r="V122" s="127">
        <f t="shared" si="44"/>
        <v>49980</v>
      </c>
      <c r="W122" s="125">
        <f t="shared" si="65"/>
        <v>0</v>
      </c>
      <c r="X122" s="125">
        <v>100</v>
      </c>
      <c r="Y122" s="127">
        <f t="shared" si="42"/>
        <v>49980</v>
      </c>
      <c r="Z122" s="145"/>
      <c r="AA122" s="143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</row>
    <row r="123" spans="1:37">
      <c r="A123" s="30" t="s">
        <v>141</v>
      </c>
      <c r="B123" s="26" t="s">
        <v>142</v>
      </c>
      <c r="C123" s="24">
        <f t="shared" si="43"/>
        <v>107</v>
      </c>
      <c r="D123" s="30">
        <v>48</v>
      </c>
      <c r="E123" s="30">
        <v>441600</v>
      </c>
      <c r="F123" s="30">
        <v>59</v>
      </c>
      <c r="G123" s="30">
        <v>542800</v>
      </c>
      <c r="H123" s="128">
        <v>0</v>
      </c>
      <c r="I123" s="128"/>
      <c r="J123" s="30"/>
      <c r="K123" s="30"/>
      <c r="L123" s="122">
        <f t="shared" si="41"/>
        <v>62</v>
      </c>
      <c r="M123" s="30">
        <v>30</v>
      </c>
      <c r="N123" s="30">
        <v>468000</v>
      </c>
      <c r="O123" s="30">
        <v>32</v>
      </c>
      <c r="P123" s="30">
        <v>499200</v>
      </c>
      <c r="Q123" s="128"/>
      <c r="R123" s="128"/>
      <c r="S123" s="30"/>
      <c r="T123" s="30"/>
      <c r="U123" s="136"/>
      <c r="V123" s="122">
        <f t="shared" si="44"/>
        <v>32790</v>
      </c>
      <c r="W123" s="128"/>
      <c r="X123" s="128">
        <v>100</v>
      </c>
      <c r="Y123" s="122">
        <f t="shared" si="42"/>
        <v>32790</v>
      </c>
      <c r="Z123" s="141"/>
      <c r="AA123" s="143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</row>
    <row r="124" spans="1:37">
      <c r="A124" s="30" t="s">
        <v>143</v>
      </c>
      <c r="B124" s="26"/>
      <c r="C124" s="24">
        <f t="shared" si="43"/>
        <v>0</v>
      </c>
      <c r="D124" s="30"/>
      <c r="E124" s="30"/>
      <c r="F124" s="30"/>
      <c r="G124" s="30"/>
      <c r="H124" s="128"/>
      <c r="I124" s="128"/>
      <c r="J124" s="30"/>
      <c r="K124" s="30"/>
      <c r="L124" s="122">
        <f t="shared" si="41"/>
        <v>0</v>
      </c>
      <c r="M124" s="30"/>
      <c r="N124" s="30"/>
      <c r="O124" s="30"/>
      <c r="P124" s="30"/>
      <c r="Q124" s="128"/>
      <c r="R124" s="128"/>
      <c r="S124" s="30"/>
      <c r="T124" s="30"/>
      <c r="U124" s="136">
        <v>42000</v>
      </c>
      <c r="V124" s="122">
        <f t="shared" si="44"/>
        <v>0</v>
      </c>
      <c r="W124" s="128"/>
      <c r="X124" s="128">
        <v>100</v>
      </c>
      <c r="Y124" s="122">
        <f t="shared" si="42"/>
        <v>0</v>
      </c>
      <c r="Z124" s="141"/>
      <c r="AA124" s="143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</row>
    <row r="125" spans="1:37">
      <c r="A125" s="30" t="s">
        <v>144</v>
      </c>
      <c r="B125" s="26"/>
      <c r="C125" s="24">
        <f t="shared" si="43"/>
        <v>41</v>
      </c>
      <c r="D125" s="30">
        <f t="shared" ref="D125:K125" si="66">D126</f>
        <v>0</v>
      </c>
      <c r="E125" s="30"/>
      <c r="F125" s="30">
        <f t="shared" si="66"/>
        <v>0</v>
      </c>
      <c r="G125" s="30"/>
      <c r="H125" s="30">
        <f t="shared" si="66"/>
        <v>41</v>
      </c>
      <c r="I125" s="30">
        <f t="shared" si="66"/>
        <v>471500</v>
      </c>
      <c r="J125" s="30">
        <f t="shared" si="66"/>
        <v>0</v>
      </c>
      <c r="K125" s="30">
        <f t="shared" si="66"/>
        <v>0</v>
      </c>
      <c r="L125" s="122">
        <f t="shared" si="41"/>
        <v>0</v>
      </c>
      <c r="M125" s="30"/>
      <c r="N125" s="30"/>
      <c r="O125" s="30"/>
      <c r="P125" s="30"/>
      <c r="Q125" s="128"/>
      <c r="R125" s="128"/>
      <c r="S125" s="30"/>
      <c r="T125" s="30"/>
      <c r="U125" s="136">
        <v>42000</v>
      </c>
      <c r="V125" s="122">
        <f t="shared" si="44"/>
        <v>6150</v>
      </c>
      <c r="W125" s="128"/>
      <c r="X125" s="128">
        <v>100</v>
      </c>
      <c r="Y125" s="122">
        <f t="shared" si="42"/>
        <v>6150</v>
      </c>
      <c r="Z125" s="141"/>
      <c r="AA125" s="143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</row>
    <row r="126" spans="1:37">
      <c r="A126" s="30"/>
      <c r="B126" s="26" t="s">
        <v>145</v>
      </c>
      <c r="C126" s="24">
        <f t="shared" si="43"/>
        <v>41</v>
      </c>
      <c r="D126" s="30"/>
      <c r="E126" s="30"/>
      <c r="F126" s="30"/>
      <c r="G126" s="30"/>
      <c r="H126" s="128">
        <v>41</v>
      </c>
      <c r="I126" s="128">
        <v>471500</v>
      </c>
      <c r="J126" s="30"/>
      <c r="K126" s="30"/>
      <c r="L126" s="122">
        <f t="shared" si="41"/>
        <v>0</v>
      </c>
      <c r="M126" s="30"/>
      <c r="N126" s="30"/>
      <c r="O126" s="30"/>
      <c r="P126" s="30"/>
      <c r="Q126" s="128"/>
      <c r="R126" s="128"/>
      <c r="S126" s="30"/>
      <c r="T126" s="30"/>
      <c r="U126" s="136"/>
      <c r="V126" s="122">
        <f t="shared" si="44"/>
        <v>6150</v>
      </c>
      <c r="W126" s="128"/>
      <c r="X126" s="128">
        <v>100</v>
      </c>
      <c r="Y126" s="122">
        <f t="shared" si="42"/>
        <v>6150</v>
      </c>
      <c r="Z126" s="141"/>
      <c r="AA126" s="143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</row>
    <row r="127" spans="1:37">
      <c r="A127" s="30" t="s">
        <v>146</v>
      </c>
      <c r="B127" s="26"/>
      <c r="C127" s="24">
        <f t="shared" si="43"/>
        <v>40</v>
      </c>
      <c r="D127" s="30">
        <f t="shared" ref="D127:K127" si="67">D128</f>
        <v>0</v>
      </c>
      <c r="E127" s="30"/>
      <c r="F127" s="30">
        <f t="shared" si="67"/>
        <v>0</v>
      </c>
      <c r="G127" s="30"/>
      <c r="H127" s="30">
        <f t="shared" si="67"/>
        <v>40</v>
      </c>
      <c r="I127" s="30">
        <f t="shared" si="67"/>
        <v>460000</v>
      </c>
      <c r="J127" s="30">
        <f t="shared" si="67"/>
        <v>0</v>
      </c>
      <c r="K127" s="30">
        <f t="shared" si="67"/>
        <v>0</v>
      </c>
      <c r="L127" s="122">
        <f t="shared" si="41"/>
        <v>0</v>
      </c>
      <c r="M127" s="30"/>
      <c r="N127" s="30"/>
      <c r="O127" s="30"/>
      <c r="P127" s="30"/>
      <c r="Q127" s="128"/>
      <c r="R127" s="128"/>
      <c r="S127" s="30"/>
      <c r="T127" s="30"/>
      <c r="U127" s="136">
        <v>66000</v>
      </c>
      <c r="V127" s="122">
        <f t="shared" si="44"/>
        <v>6000</v>
      </c>
      <c r="W127" s="128"/>
      <c r="X127" s="128">
        <v>100</v>
      </c>
      <c r="Y127" s="122">
        <f t="shared" si="42"/>
        <v>6000</v>
      </c>
      <c r="Z127" s="141"/>
      <c r="AA127" s="143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</row>
    <row r="128" spans="1:37">
      <c r="A128" s="30"/>
      <c r="B128" s="26" t="s">
        <v>147</v>
      </c>
      <c r="C128" s="24">
        <f t="shared" si="43"/>
        <v>40</v>
      </c>
      <c r="D128" s="30"/>
      <c r="E128" s="30"/>
      <c r="F128" s="30"/>
      <c r="G128" s="30"/>
      <c r="H128" s="128">
        <v>40</v>
      </c>
      <c r="I128" s="128">
        <v>460000</v>
      </c>
      <c r="J128" s="30"/>
      <c r="K128" s="30"/>
      <c r="L128" s="122">
        <f t="shared" si="41"/>
        <v>0</v>
      </c>
      <c r="M128" s="30"/>
      <c r="N128" s="30"/>
      <c r="O128" s="30"/>
      <c r="P128" s="30"/>
      <c r="Q128" s="128"/>
      <c r="R128" s="128"/>
      <c r="S128" s="30"/>
      <c r="T128" s="30"/>
      <c r="U128" s="136"/>
      <c r="V128" s="122">
        <f t="shared" si="44"/>
        <v>6000</v>
      </c>
      <c r="W128" s="128"/>
      <c r="X128" s="128">
        <v>100</v>
      </c>
      <c r="Y128" s="122">
        <f t="shared" si="42"/>
        <v>6000</v>
      </c>
      <c r="Z128" s="141"/>
      <c r="AA128" s="143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</row>
    <row r="129" spans="1:37">
      <c r="A129" s="30" t="s">
        <v>148</v>
      </c>
      <c r="B129" s="26"/>
      <c r="C129" s="24">
        <f t="shared" si="43"/>
        <v>30</v>
      </c>
      <c r="D129" s="30">
        <f t="shared" ref="D129:T129" si="68">D130</f>
        <v>0</v>
      </c>
      <c r="E129" s="30">
        <f t="shared" si="68"/>
        <v>0</v>
      </c>
      <c r="F129" s="30">
        <f t="shared" si="68"/>
        <v>0</v>
      </c>
      <c r="G129" s="30">
        <f t="shared" si="68"/>
        <v>0</v>
      </c>
      <c r="H129" s="30">
        <f t="shared" si="68"/>
        <v>30</v>
      </c>
      <c r="I129" s="30">
        <f t="shared" si="68"/>
        <v>345000</v>
      </c>
      <c r="J129" s="30">
        <f t="shared" si="68"/>
        <v>0</v>
      </c>
      <c r="K129" s="30">
        <f t="shared" si="68"/>
        <v>0</v>
      </c>
      <c r="L129" s="122">
        <f t="shared" si="41"/>
        <v>2</v>
      </c>
      <c r="M129" s="30">
        <f t="shared" si="68"/>
        <v>0</v>
      </c>
      <c r="N129" s="30">
        <f t="shared" si="68"/>
        <v>0</v>
      </c>
      <c r="O129" s="30">
        <f t="shared" si="68"/>
        <v>0</v>
      </c>
      <c r="P129" s="30">
        <f t="shared" si="68"/>
        <v>0</v>
      </c>
      <c r="Q129" s="30">
        <f t="shared" si="68"/>
        <v>2</v>
      </c>
      <c r="R129" s="30">
        <f t="shared" si="68"/>
        <v>39000</v>
      </c>
      <c r="S129" s="30">
        <f t="shared" si="68"/>
        <v>0</v>
      </c>
      <c r="T129" s="30">
        <f t="shared" si="68"/>
        <v>0</v>
      </c>
      <c r="U129" s="136">
        <v>30000</v>
      </c>
      <c r="V129" s="122">
        <f t="shared" si="44"/>
        <v>5040</v>
      </c>
      <c r="W129" s="128"/>
      <c r="X129" s="128">
        <v>100</v>
      </c>
      <c r="Y129" s="122">
        <f t="shared" si="42"/>
        <v>5040</v>
      </c>
      <c r="Z129" s="141"/>
      <c r="AA129" s="143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</row>
    <row r="130" spans="1:37">
      <c r="A130" s="30"/>
      <c r="B130" s="26" t="s">
        <v>149</v>
      </c>
      <c r="C130" s="24">
        <f t="shared" si="43"/>
        <v>30</v>
      </c>
      <c r="D130" s="30"/>
      <c r="E130" s="30"/>
      <c r="F130" s="30"/>
      <c r="G130" s="30"/>
      <c r="H130" s="128">
        <v>30</v>
      </c>
      <c r="I130" s="128">
        <v>345000</v>
      </c>
      <c r="J130" s="30"/>
      <c r="K130" s="30"/>
      <c r="L130" s="122">
        <f t="shared" si="41"/>
        <v>2</v>
      </c>
      <c r="M130" s="30"/>
      <c r="N130" s="30"/>
      <c r="O130" s="30"/>
      <c r="P130" s="30"/>
      <c r="Q130" s="128">
        <v>2</v>
      </c>
      <c r="R130" s="128">
        <v>39000</v>
      </c>
      <c r="S130" s="30"/>
      <c r="T130" s="30"/>
      <c r="U130" s="136"/>
      <c r="V130" s="122">
        <f t="shared" si="44"/>
        <v>5040</v>
      </c>
      <c r="W130" s="128"/>
      <c r="X130" s="128">
        <v>100</v>
      </c>
      <c r="Y130" s="122">
        <f t="shared" si="42"/>
        <v>5040</v>
      </c>
      <c r="Z130" s="141"/>
      <c r="AA130" s="143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</row>
    <row r="131" spans="1:37" s="114" customFormat="1">
      <c r="A131" s="125" t="s">
        <v>150</v>
      </c>
      <c r="B131" s="126"/>
      <c r="C131" s="127">
        <f t="shared" si="43"/>
        <v>29</v>
      </c>
      <c r="D131" s="125">
        <f t="shared" ref="D131:T131" si="69">D132</f>
        <v>0</v>
      </c>
      <c r="E131" s="125"/>
      <c r="F131" s="125">
        <f t="shared" si="69"/>
        <v>7</v>
      </c>
      <c r="G131" s="125">
        <f t="shared" si="69"/>
        <v>64400</v>
      </c>
      <c r="H131" s="125">
        <f t="shared" si="69"/>
        <v>17</v>
      </c>
      <c r="I131" s="125">
        <f t="shared" si="69"/>
        <v>195500</v>
      </c>
      <c r="J131" s="125">
        <f t="shared" si="69"/>
        <v>5</v>
      </c>
      <c r="K131" s="125">
        <f t="shared" si="69"/>
        <v>57500</v>
      </c>
      <c r="L131" s="127">
        <f t="shared" si="41"/>
        <v>0</v>
      </c>
      <c r="M131" s="125">
        <f t="shared" si="69"/>
        <v>0</v>
      </c>
      <c r="N131" s="125">
        <f t="shared" si="69"/>
        <v>0</v>
      </c>
      <c r="O131" s="125">
        <f t="shared" si="69"/>
        <v>0</v>
      </c>
      <c r="P131" s="125">
        <f t="shared" si="69"/>
        <v>0</v>
      </c>
      <c r="Q131" s="125">
        <f t="shared" si="69"/>
        <v>0</v>
      </c>
      <c r="R131" s="125">
        <f t="shared" si="69"/>
        <v>0</v>
      </c>
      <c r="S131" s="125">
        <f t="shared" si="69"/>
        <v>0</v>
      </c>
      <c r="T131" s="125">
        <f t="shared" si="69"/>
        <v>0</v>
      </c>
      <c r="U131" s="150">
        <v>12000</v>
      </c>
      <c r="V131" s="127">
        <f t="shared" si="44"/>
        <v>4350</v>
      </c>
      <c r="W131" s="127"/>
      <c r="X131" s="125">
        <v>100</v>
      </c>
      <c r="Y131" s="127">
        <f t="shared" si="42"/>
        <v>4350</v>
      </c>
      <c r="Z131" s="145"/>
      <c r="AA131" s="143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</row>
    <row r="132" spans="1:37">
      <c r="A132" s="30"/>
      <c r="B132" s="26" t="s">
        <v>151</v>
      </c>
      <c r="C132" s="24">
        <f t="shared" si="43"/>
        <v>29</v>
      </c>
      <c r="D132" s="30"/>
      <c r="E132" s="30"/>
      <c r="F132" s="30">
        <v>7</v>
      </c>
      <c r="G132" s="30">
        <v>64400</v>
      </c>
      <c r="H132" s="128">
        <v>17</v>
      </c>
      <c r="I132" s="128">
        <v>195500</v>
      </c>
      <c r="J132" s="30">
        <v>5</v>
      </c>
      <c r="K132" s="30">
        <v>57500</v>
      </c>
      <c r="L132" s="122">
        <f t="shared" si="41"/>
        <v>0</v>
      </c>
      <c r="M132" s="30"/>
      <c r="N132" s="30"/>
      <c r="O132" s="30"/>
      <c r="P132" s="30"/>
      <c r="Q132" s="128"/>
      <c r="R132" s="128"/>
      <c r="S132" s="30"/>
      <c r="T132" s="30"/>
      <c r="U132" s="136"/>
      <c r="V132" s="122">
        <f t="shared" si="44"/>
        <v>4350</v>
      </c>
      <c r="W132" s="128"/>
      <c r="X132" s="128">
        <v>100</v>
      </c>
      <c r="Y132" s="122">
        <f t="shared" si="42"/>
        <v>4350</v>
      </c>
      <c r="Z132" s="141"/>
      <c r="AA132" s="143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</row>
    <row r="133" spans="1:37" s="114" customFormat="1">
      <c r="A133" s="125" t="s">
        <v>152</v>
      </c>
      <c r="B133" s="126"/>
      <c r="C133" s="127">
        <f t="shared" si="43"/>
        <v>65</v>
      </c>
      <c r="D133" s="125">
        <f t="shared" ref="D133:S133" si="70">D134</f>
        <v>0</v>
      </c>
      <c r="E133" s="125"/>
      <c r="F133" s="125">
        <f t="shared" si="70"/>
        <v>0</v>
      </c>
      <c r="G133" s="125"/>
      <c r="H133" s="125">
        <f t="shared" si="70"/>
        <v>65</v>
      </c>
      <c r="I133" s="125">
        <f t="shared" si="70"/>
        <v>747500</v>
      </c>
      <c r="J133" s="125">
        <f t="shared" si="70"/>
        <v>0</v>
      </c>
      <c r="K133" s="125"/>
      <c r="L133" s="127">
        <f t="shared" si="41"/>
        <v>0</v>
      </c>
      <c r="M133" s="125">
        <f t="shared" si="70"/>
        <v>0</v>
      </c>
      <c r="N133" s="125"/>
      <c r="O133" s="125">
        <f t="shared" si="70"/>
        <v>0</v>
      </c>
      <c r="P133" s="125"/>
      <c r="Q133" s="125">
        <f t="shared" si="70"/>
        <v>0</v>
      </c>
      <c r="R133" s="125"/>
      <c r="S133" s="125">
        <f t="shared" si="70"/>
        <v>0</v>
      </c>
      <c r="T133" s="125"/>
      <c r="U133" s="150">
        <v>468000</v>
      </c>
      <c r="V133" s="127">
        <f t="shared" si="44"/>
        <v>9750</v>
      </c>
      <c r="W133" s="127"/>
      <c r="X133" s="125">
        <v>100</v>
      </c>
      <c r="Y133" s="127">
        <f t="shared" si="42"/>
        <v>9750</v>
      </c>
      <c r="Z133" s="145"/>
      <c r="AA133" s="143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</row>
    <row r="134" spans="1:37">
      <c r="A134" s="30"/>
      <c r="B134" s="26" t="s">
        <v>153</v>
      </c>
      <c r="C134" s="24">
        <f t="shared" si="43"/>
        <v>65</v>
      </c>
      <c r="D134" s="30"/>
      <c r="E134" s="30"/>
      <c r="F134" s="30"/>
      <c r="G134" s="30"/>
      <c r="H134" s="128">
        <v>65</v>
      </c>
      <c r="I134" s="128">
        <v>747500</v>
      </c>
      <c r="J134" s="30"/>
      <c r="K134" s="30"/>
      <c r="L134" s="122">
        <f t="shared" si="41"/>
        <v>0</v>
      </c>
      <c r="M134" s="30"/>
      <c r="N134" s="30"/>
      <c r="O134" s="30"/>
      <c r="P134" s="30"/>
      <c r="Q134" s="128"/>
      <c r="R134" s="128"/>
      <c r="S134" s="30"/>
      <c r="T134" s="30"/>
      <c r="U134" s="136"/>
      <c r="V134" s="122">
        <f t="shared" si="44"/>
        <v>9750</v>
      </c>
      <c r="W134" s="128"/>
      <c r="X134" s="128">
        <v>100</v>
      </c>
      <c r="Y134" s="122">
        <f t="shared" si="42"/>
        <v>9750</v>
      </c>
      <c r="Z134" s="141"/>
      <c r="AA134" s="143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</row>
    <row r="135" spans="1:37" s="114" customFormat="1">
      <c r="A135" s="125" t="s">
        <v>154</v>
      </c>
      <c r="B135" s="126"/>
      <c r="C135" s="127">
        <f t="shared" si="43"/>
        <v>302</v>
      </c>
      <c r="D135" s="125">
        <f t="shared" ref="D135:W135" si="71">SUM(D136,D137,D138,D140,D142,D143)</f>
        <v>30</v>
      </c>
      <c r="E135" s="125">
        <f t="shared" si="71"/>
        <v>276000</v>
      </c>
      <c r="F135" s="125">
        <f t="shared" si="71"/>
        <v>122</v>
      </c>
      <c r="G135" s="125">
        <f t="shared" si="71"/>
        <v>1122400</v>
      </c>
      <c r="H135" s="125">
        <f t="shared" si="71"/>
        <v>150</v>
      </c>
      <c r="I135" s="125">
        <f t="shared" si="71"/>
        <v>1725000</v>
      </c>
      <c r="J135" s="125">
        <f t="shared" si="71"/>
        <v>0</v>
      </c>
      <c r="K135" s="125">
        <f t="shared" si="71"/>
        <v>0</v>
      </c>
      <c r="L135" s="127">
        <f t="shared" si="41"/>
        <v>56</v>
      </c>
      <c r="M135" s="125">
        <f t="shared" si="71"/>
        <v>6</v>
      </c>
      <c r="N135" s="125">
        <f t="shared" si="71"/>
        <v>93600</v>
      </c>
      <c r="O135" s="125">
        <f t="shared" si="71"/>
        <v>48</v>
      </c>
      <c r="P135" s="125">
        <f t="shared" si="71"/>
        <v>748800</v>
      </c>
      <c r="Q135" s="125">
        <f t="shared" si="71"/>
        <v>2</v>
      </c>
      <c r="R135" s="125">
        <f t="shared" si="71"/>
        <v>39000</v>
      </c>
      <c r="S135" s="125">
        <f t="shared" si="71"/>
        <v>0</v>
      </c>
      <c r="T135" s="125">
        <f t="shared" si="71"/>
        <v>0</v>
      </c>
      <c r="U135" s="125">
        <f t="shared" si="71"/>
        <v>936000</v>
      </c>
      <c r="V135" s="127">
        <f t="shared" si="44"/>
        <v>60420</v>
      </c>
      <c r="W135" s="125">
        <f t="shared" si="71"/>
        <v>0</v>
      </c>
      <c r="X135" s="125">
        <v>100</v>
      </c>
      <c r="Y135" s="127">
        <f t="shared" si="42"/>
        <v>60420</v>
      </c>
      <c r="Z135" s="145"/>
      <c r="AA135" s="143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</row>
    <row r="136" spans="1:37">
      <c r="A136" s="30" t="s">
        <v>155</v>
      </c>
      <c r="B136" s="26" t="s">
        <v>156</v>
      </c>
      <c r="C136" s="24">
        <f t="shared" si="43"/>
        <v>127</v>
      </c>
      <c r="D136" s="30">
        <v>25</v>
      </c>
      <c r="E136" s="30">
        <v>230000</v>
      </c>
      <c r="F136" s="30">
        <v>102</v>
      </c>
      <c r="G136" s="30">
        <v>938400</v>
      </c>
      <c r="H136" s="128"/>
      <c r="I136" s="128"/>
      <c r="J136" s="30"/>
      <c r="K136" s="30"/>
      <c r="L136" s="122">
        <f t="shared" si="41"/>
        <v>54</v>
      </c>
      <c r="M136" s="30">
        <v>6</v>
      </c>
      <c r="N136" s="30">
        <v>93600</v>
      </c>
      <c r="O136" s="30">
        <v>48</v>
      </c>
      <c r="P136" s="30">
        <v>748800</v>
      </c>
      <c r="Q136" s="128"/>
      <c r="R136" s="128"/>
      <c r="S136" s="30"/>
      <c r="T136" s="30"/>
      <c r="U136" s="136"/>
      <c r="V136" s="122">
        <f t="shared" si="44"/>
        <v>33630</v>
      </c>
      <c r="W136" s="128"/>
      <c r="X136" s="128">
        <v>100</v>
      </c>
      <c r="Y136" s="122">
        <f t="shared" si="42"/>
        <v>33630</v>
      </c>
      <c r="Z136" s="141"/>
      <c r="AA136" s="143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</row>
    <row r="137" spans="1:37">
      <c r="A137" s="30" t="s">
        <v>157</v>
      </c>
      <c r="B137" s="26"/>
      <c r="C137" s="24">
        <f t="shared" si="43"/>
        <v>0</v>
      </c>
      <c r="D137" s="30"/>
      <c r="E137" s="30"/>
      <c r="F137" s="30"/>
      <c r="G137" s="30"/>
      <c r="H137" s="128"/>
      <c r="I137" s="128"/>
      <c r="J137" s="30"/>
      <c r="K137" s="30"/>
      <c r="L137" s="122">
        <f t="shared" si="41"/>
        <v>0</v>
      </c>
      <c r="M137" s="30"/>
      <c r="N137" s="30"/>
      <c r="O137" s="30"/>
      <c r="P137" s="30"/>
      <c r="Q137" s="128"/>
      <c r="R137" s="128"/>
      <c r="S137" s="30"/>
      <c r="T137" s="30"/>
      <c r="U137" s="136">
        <v>18000</v>
      </c>
      <c r="V137" s="122">
        <f t="shared" si="44"/>
        <v>0</v>
      </c>
      <c r="W137" s="128"/>
      <c r="X137" s="128">
        <v>100</v>
      </c>
      <c r="Y137" s="122">
        <f t="shared" si="42"/>
        <v>0</v>
      </c>
      <c r="Z137" s="141"/>
      <c r="AA137" s="143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</row>
    <row r="138" spans="1:37">
      <c r="A138" s="30" t="s">
        <v>158</v>
      </c>
      <c r="B138" s="26"/>
      <c r="C138" s="24">
        <f t="shared" si="43"/>
        <v>16</v>
      </c>
      <c r="D138" s="30">
        <f t="shared" ref="D138:T138" si="72">D139</f>
        <v>0</v>
      </c>
      <c r="E138" s="30">
        <f t="shared" si="72"/>
        <v>0</v>
      </c>
      <c r="F138" s="30">
        <f t="shared" si="72"/>
        <v>0</v>
      </c>
      <c r="G138" s="30">
        <f t="shared" si="72"/>
        <v>0</v>
      </c>
      <c r="H138" s="30">
        <f t="shared" si="72"/>
        <v>16</v>
      </c>
      <c r="I138" s="30">
        <f t="shared" si="72"/>
        <v>184000</v>
      </c>
      <c r="J138" s="30">
        <f t="shared" si="72"/>
        <v>0</v>
      </c>
      <c r="K138" s="30">
        <f t="shared" si="72"/>
        <v>0</v>
      </c>
      <c r="L138" s="122">
        <f t="shared" ref="L138:L201" si="73">SUM(M138,O138,Q138,S138)</f>
        <v>0</v>
      </c>
      <c r="M138" s="30">
        <f t="shared" si="72"/>
        <v>0</v>
      </c>
      <c r="N138" s="30">
        <f t="shared" si="72"/>
        <v>0</v>
      </c>
      <c r="O138" s="30">
        <f t="shared" si="72"/>
        <v>0</v>
      </c>
      <c r="P138" s="30">
        <f t="shared" si="72"/>
        <v>0</v>
      </c>
      <c r="Q138" s="30">
        <f t="shared" si="72"/>
        <v>0</v>
      </c>
      <c r="R138" s="30">
        <f t="shared" si="72"/>
        <v>0</v>
      </c>
      <c r="S138" s="30">
        <f t="shared" si="72"/>
        <v>0</v>
      </c>
      <c r="T138" s="30">
        <f t="shared" si="72"/>
        <v>0</v>
      </c>
      <c r="U138" s="136">
        <v>162000</v>
      </c>
      <c r="V138" s="122">
        <f t="shared" si="44"/>
        <v>2400</v>
      </c>
      <c r="W138" s="128"/>
      <c r="X138" s="128">
        <v>100</v>
      </c>
      <c r="Y138" s="122">
        <f t="shared" ref="Y138:Y201" si="74">V138*1</f>
        <v>2400</v>
      </c>
      <c r="Z138" s="141"/>
      <c r="AA138" s="143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</row>
    <row r="139" spans="1:37">
      <c r="A139" s="30"/>
      <c r="B139" s="26" t="s">
        <v>159</v>
      </c>
      <c r="C139" s="24">
        <f t="shared" ref="C139:C202" si="75">SUM(D139,F139,H139,J139)</f>
        <v>16</v>
      </c>
      <c r="D139" s="30"/>
      <c r="E139" s="30"/>
      <c r="F139" s="30"/>
      <c r="G139" s="30"/>
      <c r="H139" s="128">
        <v>16</v>
      </c>
      <c r="I139" s="128">
        <v>184000</v>
      </c>
      <c r="J139" s="30"/>
      <c r="K139" s="30"/>
      <c r="L139" s="122">
        <f t="shared" si="73"/>
        <v>0</v>
      </c>
      <c r="M139" s="30"/>
      <c r="N139" s="30"/>
      <c r="O139" s="30"/>
      <c r="P139" s="30"/>
      <c r="Q139" s="128"/>
      <c r="R139" s="128"/>
      <c r="S139" s="30"/>
      <c r="T139" s="30"/>
      <c r="U139" s="136"/>
      <c r="V139" s="122">
        <f t="shared" ref="V139:V202" si="76">SUM(C139*150+L139*270)</f>
        <v>2400</v>
      </c>
      <c r="W139" s="128"/>
      <c r="X139" s="128">
        <v>100</v>
      </c>
      <c r="Y139" s="122">
        <f t="shared" si="74"/>
        <v>2400</v>
      </c>
      <c r="Z139" s="141"/>
      <c r="AA139" s="143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</row>
    <row r="140" spans="1:37">
      <c r="A140" s="30" t="s">
        <v>160</v>
      </c>
      <c r="B140" s="26"/>
      <c r="C140" s="24">
        <f t="shared" si="75"/>
        <v>159</v>
      </c>
      <c r="D140" s="30">
        <f t="shared" ref="D140:T140" si="77">D141</f>
        <v>5</v>
      </c>
      <c r="E140" s="30">
        <f t="shared" si="77"/>
        <v>46000</v>
      </c>
      <c r="F140" s="30">
        <f t="shared" si="77"/>
        <v>20</v>
      </c>
      <c r="G140" s="30">
        <f t="shared" si="77"/>
        <v>184000</v>
      </c>
      <c r="H140" s="30">
        <f t="shared" si="77"/>
        <v>134</v>
      </c>
      <c r="I140" s="30">
        <f t="shared" si="77"/>
        <v>1541000</v>
      </c>
      <c r="J140" s="30">
        <f t="shared" si="77"/>
        <v>0</v>
      </c>
      <c r="K140" s="30">
        <f t="shared" si="77"/>
        <v>0</v>
      </c>
      <c r="L140" s="122">
        <f t="shared" si="73"/>
        <v>2</v>
      </c>
      <c r="M140" s="30">
        <f t="shared" si="77"/>
        <v>0</v>
      </c>
      <c r="N140" s="30">
        <f t="shared" si="77"/>
        <v>0</v>
      </c>
      <c r="O140" s="30">
        <f t="shared" si="77"/>
        <v>0</v>
      </c>
      <c r="P140" s="30">
        <f t="shared" si="77"/>
        <v>0</v>
      </c>
      <c r="Q140" s="30">
        <f t="shared" si="77"/>
        <v>2</v>
      </c>
      <c r="R140" s="30">
        <f t="shared" si="77"/>
        <v>39000</v>
      </c>
      <c r="S140" s="30">
        <f t="shared" si="77"/>
        <v>0</v>
      </c>
      <c r="T140" s="30">
        <f t="shared" si="77"/>
        <v>0</v>
      </c>
      <c r="U140" s="136">
        <v>162000</v>
      </c>
      <c r="V140" s="122">
        <f t="shared" si="76"/>
        <v>24390</v>
      </c>
      <c r="W140" s="128"/>
      <c r="X140" s="128">
        <v>100</v>
      </c>
      <c r="Y140" s="122">
        <f t="shared" si="74"/>
        <v>24390</v>
      </c>
      <c r="Z140" s="141"/>
      <c r="AA140" s="143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</row>
    <row r="141" spans="1:37">
      <c r="A141" s="30"/>
      <c r="B141" s="26" t="s">
        <v>161</v>
      </c>
      <c r="C141" s="24">
        <f t="shared" si="75"/>
        <v>159</v>
      </c>
      <c r="D141" s="30">
        <v>5</v>
      </c>
      <c r="E141" s="30">
        <v>46000</v>
      </c>
      <c r="F141" s="30">
        <v>20</v>
      </c>
      <c r="G141" s="30">
        <v>184000</v>
      </c>
      <c r="H141" s="128">
        <v>134</v>
      </c>
      <c r="I141" s="128">
        <v>1541000</v>
      </c>
      <c r="J141" s="30"/>
      <c r="K141" s="30"/>
      <c r="L141" s="122">
        <f t="shared" si="73"/>
        <v>2</v>
      </c>
      <c r="M141" s="30"/>
      <c r="N141" s="30"/>
      <c r="O141" s="30"/>
      <c r="P141" s="30"/>
      <c r="Q141" s="128">
        <v>2</v>
      </c>
      <c r="R141" s="128">
        <v>39000</v>
      </c>
      <c r="S141" s="30"/>
      <c r="T141" s="30"/>
      <c r="U141" s="136"/>
      <c r="V141" s="122">
        <f t="shared" si="76"/>
        <v>24390</v>
      </c>
      <c r="W141" s="128"/>
      <c r="X141" s="128">
        <v>100</v>
      </c>
      <c r="Y141" s="122">
        <f t="shared" si="74"/>
        <v>24390</v>
      </c>
      <c r="Z141" s="141"/>
      <c r="AA141" s="143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</row>
    <row r="142" spans="1:37">
      <c r="A142" s="30" t="s">
        <v>162</v>
      </c>
      <c r="B142" s="26"/>
      <c r="C142" s="24">
        <f t="shared" si="75"/>
        <v>0</v>
      </c>
      <c r="D142" s="30"/>
      <c r="E142" s="30"/>
      <c r="F142" s="30"/>
      <c r="G142" s="30"/>
      <c r="H142" s="128"/>
      <c r="I142" s="128"/>
      <c r="J142" s="30"/>
      <c r="K142" s="30"/>
      <c r="L142" s="122">
        <f t="shared" si="73"/>
        <v>0</v>
      </c>
      <c r="M142" s="30"/>
      <c r="N142" s="30"/>
      <c r="O142" s="30"/>
      <c r="P142" s="30"/>
      <c r="Q142" s="128"/>
      <c r="R142" s="128"/>
      <c r="S142" s="30"/>
      <c r="T142" s="30"/>
      <c r="U142" s="136">
        <v>306000</v>
      </c>
      <c r="V142" s="122">
        <f t="shared" si="76"/>
        <v>0</v>
      </c>
      <c r="W142" s="128"/>
      <c r="X142" s="128">
        <v>100</v>
      </c>
      <c r="Y142" s="122">
        <f t="shared" si="74"/>
        <v>0</v>
      </c>
      <c r="Z142" s="141"/>
      <c r="AA142" s="143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</row>
    <row r="143" spans="1:37">
      <c r="A143" s="30" t="s">
        <v>163</v>
      </c>
      <c r="B143" s="26"/>
      <c r="C143" s="24">
        <f t="shared" si="75"/>
        <v>0</v>
      </c>
      <c r="D143" s="30"/>
      <c r="E143" s="30"/>
      <c r="F143" s="30"/>
      <c r="G143" s="30"/>
      <c r="H143" s="128"/>
      <c r="I143" s="128"/>
      <c r="J143" s="30"/>
      <c r="K143" s="30"/>
      <c r="L143" s="122">
        <f t="shared" si="73"/>
        <v>0</v>
      </c>
      <c r="M143" s="30"/>
      <c r="N143" s="30"/>
      <c r="O143" s="30"/>
      <c r="P143" s="30"/>
      <c r="Q143" s="128"/>
      <c r="R143" s="128"/>
      <c r="S143" s="30"/>
      <c r="T143" s="30"/>
      <c r="U143" s="136">
        <v>288000</v>
      </c>
      <c r="V143" s="122">
        <f t="shared" si="76"/>
        <v>0</v>
      </c>
      <c r="W143" s="128"/>
      <c r="X143" s="128">
        <v>100</v>
      </c>
      <c r="Y143" s="122">
        <f t="shared" si="74"/>
        <v>0</v>
      </c>
      <c r="Z143" s="141"/>
      <c r="AA143" s="143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</row>
    <row r="144" spans="1:37" s="114" customFormat="1">
      <c r="A144" s="125" t="s">
        <v>164</v>
      </c>
      <c r="B144" s="126"/>
      <c r="C144" s="127">
        <f t="shared" si="75"/>
        <v>20</v>
      </c>
      <c r="D144" s="125">
        <f t="shared" ref="D144:T144" si="78">D145</f>
        <v>0</v>
      </c>
      <c r="E144" s="125">
        <f t="shared" si="78"/>
        <v>0</v>
      </c>
      <c r="F144" s="125">
        <f t="shared" si="78"/>
        <v>0</v>
      </c>
      <c r="G144" s="125">
        <f t="shared" si="78"/>
        <v>0</v>
      </c>
      <c r="H144" s="125">
        <f t="shared" si="78"/>
        <v>20</v>
      </c>
      <c r="I144" s="125">
        <f t="shared" si="78"/>
        <v>230000</v>
      </c>
      <c r="J144" s="125">
        <f t="shared" si="78"/>
        <v>0</v>
      </c>
      <c r="K144" s="125">
        <f t="shared" si="78"/>
        <v>0</v>
      </c>
      <c r="L144" s="127">
        <f t="shared" si="73"/>
        <v>0</v>
      </c>
      <c r="M144" s="125">
        <f t="shared" si="78"/>
        <v>0</v>
      </c>
      <c r="N144" s="125">
        <f t="shared" si="78"/>
        <v>0</v>
      </c>
      <c r="O144" s="125">
        <f t="shared" si="78"/>
        <v>0</v>
      </c>
      <c r="P144" s="125">
        <f t="shared" si="78"/>
        <v>0</v>
      </c>
      <c r="Q144" s="125">
        <f t="shared" si="78"/>
        <v>0</v>
      </c>
      <c r="R144" s="125">
        <f t="shared" si="78"/>
        <v>0</v>
      </c>
      <c r="S144" s="125">
        <f t="shared" si="78"/>
        <v>0</v>
      </c>
      <c r="T144" s="125">
        <f t="shared" si="78"/>
        <v>0</v>
      </c>
      <c r="U144" s="150">
        <v>24000</v>
      </c>
      <c r="V144" s="127">
        <f t="shared" si="76"/>
        <v>3000</v>
      </c>
      <c r="W144" s="127"/>
      <c r="X144" s="125">
        <v>100</v>
      </c>
      <c r="Y144" s="127">
        <f t="shared" si="74"/>
        <v>3000</v>
      </c>
      <c r="Z144" s="145"/>
      <c r="AA144" s="143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</row>
    <row r="145" spans="1:37">
      <c r="A145" s="30"/>
      <c r="B145" s="148" t="s">
        <v>165</v>
      </c>
      <c r="C145" s="24">
        <f t="shared" si="75"/>
        <v>20</v>
      </c>
      <c r="D145" s="30"/>
      <c r="E145" s="30"/>
      <c r="F145" s="30"/>
      <c r="G145" s="30"/>
      <c r="H145" s="128">
        <v>20</v>
      </c>
      <c r="I145" s="128">
        <v>230000</v>
      </c>
      <c r="J145" s="30"/>
      <c r="K145" s="30"/>
      <c r="L145" s="122">
        <f t="shared" si="73"/>
        <v>0</v>
      </c>
      <c r="M145" s="30"/>
      <c r="N145" s="30"/>
      <c r="O145" s="30"/>
      <c r="P145" s="30"/>
      <c r="Q145" s="128"/>
      <c r="R145" s="128"/>
      <c r="S145" s="30"/>
      <c r="T145" s="30"/>
      <c r="U145" s="136"/>
      <c r="V145" s="122">
        <f t="shared" si="76"/>
        <v>3000</v>
      </c>
      <c r="W145" s="128"/>
      <c r="X145" s="128">
        <v>100</v>
      </c>
      <c r="Y145" s="122">
        <f t="shared" si="74"/>
        <v>3000</v>
      </c>
      <c r="Z145" s="141"/>
      <c r="AA145" s="143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</row>
    <row r="146" spans="1:37" s="114" customFormat="1">
      <c r="A146" s="125" t="s">
        <v>166</v>
      </c>
      <c r="B146" s="126"/>
      <c r="C146" s="127">
        <f t="shared" si="75"/>
        <v>27</v>
      </c>
      <c r="D146" s="125">
        <f t="shared" ref="D146:T146" si="79">D147</f>
        <v>0</v>
      </c>
      <c r="E146" s="125">
        <f t="shared" si="79"/>
        <v>0</v>
      </c>
      <c r="F146" s="125">
        <f t="shared" si="79"/>
        <v>22</v>
      </c>
      <c r="G146" s="125">
        <f t="shared" si="79"/>
        <v>202400</v>
      </c>
      <c r="H146" s="125">
        <f t="shared" si="79"/>
        <v>5</v>
      </c>
      <c r="I146" s="125">
        <f t="shared" si="79"/>
        <v>57500</v>
      </c>
      <c r="J146" s="125">
        <f t="shared" si="79"/>
        <v>0</v>
      </c>
      <c r="K146" s="125">
        <f t="shared" si="79"/>
        <v>0</v>
      </c>
      <c r="L146" s="127">
        <f t="shared" si="73"/>
        <v>0</v>
      </c>
      <c r="M146" s="125">
        <f t="shared" si="79"/>
        <v>0</v>
      </c>
      <c r="N146" s="125">
        <f t="shared" si="79"/>
        <v>0</v>
      </c>
      <c r="O146" s="125">
        <f t="shared" si="79"/>
        <v>0</v>
      </c>
      <c r="P146" s="125">
        <f t="shared" si="79"/>
        <v>0</v>
      </c>
      <c r="Q146" s="125">
        <f t="shared" si="79"/>
        <v>0</v>
      </c>
      <c r="R146" s="125">
        <f t="shared" si="79"/>
        <v>0</v>
      </c>
      <c r="S146" s="125">
        <f t="shared" si="79"/>
        <v>0</v>
      </c>
      <c r="T146" s="125">
        <f t="shared" si="79"/>
        <v>0</v>
      </c>
      <c r="U146" s="150">
        <v>396000</v>
      </c>
      <c r="V146" s="127">
        <f t="shared" si="76"/>
        <v>4050</v>
      </c>
      <c r="W146" s="127"/>
      <c r="X146" s="125">
        <v>100</v>
      </c>
      <c r="Y146" s="127">
        <f t="shared" si="74"/>
        <v>4050</v>
      </c>
      <c r="Z146" s="145"/>
      <c r="AA146" s="143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</row>
    <row r="147" spans="1:37">
      <c r="A147" s="30"/>
      <c r="B147" s="26" t="s">
        <v>167</v>
      </c>
      <c r="C147" s="24">
        <f t="shared" si="75"/>
        <v>27</v>
      </c>
      <c r="D147" s="30"/>
      <c r="E147" s="30"/>
      <c r="F147" s="30">
        <v>22</v>
      </c>
      <c r="G147" s="30">
        <v>202400</v>
      </c>
      <c r="H147" s="128">
        <v>5</v>
      </c>
      <c r="I147" s="128">
        <v>57500</v>
      </c>
      <c r="J147" s="30"/>
      <c r="K147" s="30"/>
      <c r="L147" s="122">
        <f t="shared" si="73"/>
        <v>0</v>
      </c>
      <c r="M147" s="30"/>
      <c r="N147" s="30"/>
      <c r="O147" s="30"/>
      <c r="P147" s="30"/>
      <c r="Q147" s="128"/>
      <c r="R147" s="128"/>
      <c r="S147" s="30"/>
      <c r="T147" s="30"/>
      <c r="U147" s="136"/>
      <c r="V147" s="122">
        <f t="shared" si="76"/>
        <v>4050</v>
      </c>
      <c r="W147" s="128"/>
      <c r="X147" s="128">
        <v>100</v>
      </c>
      <c r="Y147" s="122">
        <f t="shared" si="74"/>
        <v>4050</v>
      </c>
      <c r="Z147" s="141"/>
      <c r="AA147" s="143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</row>
    <row r="148" spans="1:37" s="114" customFormat="1">
      <c r="A148" s="125" t="s">
        <v>168</v>
      </c>
      <c r="B148" s="126"/>
      <c r="C148" s="127">
        <f t="shared" si="75"/>
        <v>76</v>
      </c>
      <c r="D148" s="125">
        <f t="shared" ref="D148:T148" si="80">D149</f>
        <v>0</v>
      </c>
      <c r="E148" s="125">
        <f t="shared" si="80"/>
        <v>0</v>
      </c>
      <c r="F148" s="125">
        <f t="shared" si="80"/>
        <v>8</v>
      </c>
      <c r="G148" s="125">
        <f t="shared" si="80"/>
        <v>73600</v>
      </c>
      <c r="H148" s="125">
        <f t="shared" si="80"/>
        <v>68</v>
      </c>
      <c r="I148" s="125">
        <f t="shared" si="80"/>
        <v>782000</v>
      </c>
      <c r="J148" s="125">
        <f t="shared" si="80"/>
        <v>0</v>
      </c>
      <c r="K148" s="125">
        <f t="shared" si="80"/>
        <v>0</v>
      </c>
      <c r="L148" s="127">
        <f t="shared" si="73"/>
        <v>15</v>
      </c>
      <c r="M148" s="125">
        <f t="shared" si="80"/>
        <v>0</v>
      </c>
      <c r="N148" s="125">
        <f t="shared" si="80"/>
        <v>0</v>
      </c>
      <c r="O148" s="125">
        <f t="shared" si="80"/>
        <v>4</v>
      </c>
      <c r="P148" s="125">
        <f t="shared" si="80"/>
        <v>62400</v>
      </c>
      <c r="Q148" s="125">
        <f t="shared" si="80"/>
        <v>11</v>
      </c>
      <c r="R148" s="125">
        <f t="shared" si="80"/>
        <v>214500</v>
      </c>
      <c r="S148" s="125">
        <f t="shared" si="80"/>
        <v>0</v>
      </c>
      <c r="T148" s="125">
        <f t="shared" si="80"/>
        <v>0</v>
      </c>
      <c r="U148" s="150">
        <v>906000</v>
      </c>
      <c r="V148" s="127">
        <f t="shared" si="76"/>
        <v>15450</v>
      </c>
      <c r="W148" s="127"/>
      <c r="X148" s="125">
        <v>100</v>
      </c>
      <c r="Y148" s="127">
        <f t="shared" si="74"/>
        <v>15450</v>
      </c>
      <c r="Z148" s="145"/>
      <c r="AA148" s="143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</row>
    <row r="149" spans="1:37">
      <c r="A149" s="30"/>
      <c r="B149" s="26" t="s">
        <v>169</v>
      </c>
      <c r="C149" s="24">
        <f t="shared" si="75"/>
        <v>76</v>
      </c>
      <c r="D149" s="30"/>
      <c r="E149" s="30"/>
      <c r="F149" s="30">
        <v>8</v>
      </c>
      <c r="G149" s="30">
        <v>73600</v>
      </c>
      <c r="H149" s="128">
        <v>68</v>
      </c>
      <c r="I149" s="128">
        <v>782000</v>
      </c>
      <c r="J149" s="30"/>
      <c r="K149" s="30"/>
      <c r="L149" s="122">
        <f t="shared" si="73"/>
        <v>15</v>
      </c>
      <c r="M149" s="30"/>
      <c r="N149" s="30"/>
      <c r="O149" s="30">
        <v>4</v>
      </c>
      <c r="P149" s="30">
        <v>62400</v>
      </c>
      <c r="Q149" s="128">
        <v>11</v>
      </c>
      <c r="R149" s="128">
        <v>214500</v>
      </c>
      <c r="S149" s="30"/>
      <c r="T149" s="30"/>
      <c r="U149" s="136"/>
      <c r="V149" s="122">
        <f t="shared" si="76"/>
        <v>15450</v>
      </c>
      <c r="W149" s="128"/>
      <c r="X149" s="128">
        <v>100</v>
      </c>
      <c r="Y149" s="122">
        <f t="shared" si="74"/>
        <v>15450</v>
      </c>
      <c r="Z149" s="141"/>
      <c r="AA149" s="143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</row>
    <row r="150" spans="1:37" s="114" customFormat="1">
      <c r="A150" s="125" t="s">
        <v>170</v>
      </c>
      <c r="B150" s="126"/>
      <c r="C150" s="127">
        <f t="shared" si="75"/>
        <v>546</v>
      </c>
      <c r="D150" s="125">
        <f t="shared" ref="D150:W150" si="81">SUM(D151,D152,D154,D156,D158,D160,D161)</f>
        <v>14</v>
      </c>
      <c r="E150" s="125">
        <f t="shared" si="81"/>
        <v>128800</v>
      </c>
      <c r="F150" s="125">
        <f t="shared" si="81"/>
        <v>79</v>
      </c>
      <c r="G150" s="125">
        <f t="shared" si="81"/>
        <v>726800</v>
      </c>
      <c r="H150" s="125">
        <f t="shared" si="81"/>
        <v>453</v>
      </c>
      <c r="I150" s="125">
        <f t="shared" si="81"/>
        <v>5209500</v>
      </c>
      <c r="J150" s="125">
        <f t="shared" si="81"/>
        <v>0</v>
      </c>
      <c r="K150" s="125">
        <f t="shared" si="81"/>
        <v>0</v>
      </c>
      <c r="L150" s="127">
        <f t="shared" si="73"/>
        <v>86</v>
      </c>
      <c r="M150" s="125">
        <f t="shared" si="81"/>
        <v>0</v>
      </c>
      <c r="N150" s="125">
        <f t="shared" si="81"/>
        <v>0</v>
      </c>
      <c r="O150" s="125">
        <f t="shared" si="81"/>
        <v>52</v>
      </c>
      <c r="P150" s="125">
        <f t="shared" si="81"/>
        <v>811200</v>
      </c>
      <c r="Q150" s="125">
        <f t="shared" si="81"/>
        <v>34</v>
      </c>
      <c r="R150" s="125">
        <f t="shared" si="81"/>
        <v>663000</v>
      </c>
      <c r="S150" s="125">
        <f t="shared" si="81"/>
        <v>0</v>
      </c>
      <c r="T150" s="125">
        <f t="shared" si="81"/>
        <v>0</v>
      </c>
      <c r="U150" s="125">
        <f t="shared" si="81"/>
        <v>408000</v>
      </c>
      <c r="V150" s="127">
        <f t="shared" si="76"/>
        <v>105120</v>
      </c>
      <c r="W150" s="125">
        <f t="shared" si="81"/>
        <v>0</v>
      </c>
      <c r="X150" s="125">
        <v>100</v>
      </c>
      <c r="Y150" s="127">
        <f t="shared" si="74"/>
        <v>105120</v>
      </c>
      <c r="Z150" s="145"/>
      <c r="AA150" s="143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</row>
    <row r="151" spans="1:37">
      <c r="A151" s="30" t="s">
        <v>171</v>
      </c>
      <c r="B151" s="26" t="s">
        <v>172</v>
      </c>
      <c r="C151" s="24">
        <f t="shared" si="75"/>
        <v>199</v>
      </c>
      <c r="D151" s="30">
        <v>14</v>
      </c>
      <c r="E151" s="30">
        <v>128800</v>
      </c>
      <c r="F151" s="30">
        <v>75</v>
      </c>
      <c r="G151" s="30">
        <v>690000</v>
      </c>
      <c r="H151" s="128">
        <v>110</v>
      </c>
      <c r="I151" s="128">
        <v>1265000</v>
      </c>
      <c r="J151" s="30"/>
      <c r="K151" s="30"/>
      <c r="L151" s="122">
        <f t="shared" si="73"/>
        <v>74</v>
      </c>
      <c r="M151" s="30"/>
      <c r="N151" s="30"/>
      <c r="O151" s="30">
        <v>52</v>
      </c>
      <c r="P151" s="30">
        <v>811200</v>
      </c>
      <c r="Q151" s="128">
        <v>22</v>
      </c>
      <c r="R151" s="128">
        <v>429000</v>
      </c>
      <c r="S151" s="30"/>
      <c r="T151" s="30"/>
      <c r="U151" s="136"/>
      <c r="V151" s="122">
        <f t="shared" si="76"/>
        <v>49830</v>
      </c>
      <c r="W151" s="128"/>
      <c r="X151" s="128">
        <v>100</v>
      </c>
      <c r="Y151" s="122">
        <f t="shared" si="74"/>
        <v>49830</v>
      </c>
      <c r="Z151" s="141"/>
      <c r="AA151" s="143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</row>
    <row r="152" spans="1:37">
      <c r="A152" s="30" t="s">
        <v>173</v>
      </c>
      <c r="B152" s="26"/>
      <c r="C152" s="24">
        <f t="shared" si="75"/>
        <v>209</v>
      </c>
      <c r="D152" s="30">
        <f t="shared" ref="D152:T152" si="82">D153</f>
        <v>0</v>
      </c>
      <c r="E152" s="30">
        <f t="shared" si="82"/>
        <v>0</v>
      </c>
      <c r="F152" s="30">
        <f t="shared" si="82"/>
        <v>0</v>
      </c>
      <c r="G152" s="30">
        <f t="shared" si="82"/>
        <v>0</v>
      </c>
      <c r="H152" s="30">
        <f t="shared" si="82"/>
        <v>209</v>
      </c>
      <c r="I152" s="30">
        <f t="shared" si="82"/>
        <v>2403500</v>
      </c>
      <c r="J152" s="30">
        <f t="shared" si="82"/>
        <v>0</v>
      </c>
      <c r="K152" s="30">
        <f t="shared" si="82"/>
        <v>0</v>
      </c>
      <c r="L152" s="122">
        <f t="shared" si="73"/>
        <v>0</v>
      </c>
      <c r="M152" s="30">
        <f t="shared" si="82"/>
        <v>0</v>
      </c>
      <c r="N152" s="30">
        <f t="shared" si="82"/>
        <v>0</v>
      </c>
      <c r="O152" s="30">
        <f t="shared" si="82"/>
        <v>0</v>
      </c>
      <c r="P152" s="30">
        <f t="shared" si="82"/>
        <v>0</v>
      </c>
      <c r="Q152" s="30">
        <f t="shared" si="82"/>
        <v>0</v>
      </c>
      <c r="R152" s="30">
        <f t="shared" si="82"/>
        <v>0</v>
      </c>
      <c r="S152" s="30">
        <f t="shared" si="82"/>
        <v>0</v>
      </c>
      <c r="T152" s="30">
        <f t="shared" si="82"/>
        <v>0</v>
      </c>
      <c r="U152" s="136">
        <v>48000</v>
      </c>
      <c r="V152" s="122">
        <f t="shared" si="76"/>
        <v>31350</v>
      </c>
      <c r="W152" s="128"/>
      <c r="X152" s="128">
        <v>100</v>
      </c>
      <c r="Y152" s="122">
        <f t="shared" si="74"/>
        <v>31350</v>
      </c>
      <c r="Z152" s="141"/>
      <c r="AA152" s="143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</row>
    <row r="153" spans="1:37">
      <c r="A153" s="30"/>
      <c r="B153" s="26" t="s">
        <v>174</v>
      </c>
      <c r="C153" s="24">
        <f t="shared" si="75"/>
        <v>209</v>
      </c>
      <c r="D153" s="30"/>
      <c r="E153" s="30"/>
      <c r="F153" s="30"/>
      <c r="G153" s="30"/>
      <c r="H153" s="128">
        <v>209</v>
      </c>
      <c r="I153" s="128">
        <v>2403500</v>
      </c>
      <c r="J153" s="30"/>
      <c r="K153" s="30"/>
      <c r="L153" s="122">
        <f t="shared" si="73"/>
        <v>0</v>
      </c>
      <c r="M153" s="30"/>
      <c r="N153" s="30"/>
      <c r="O153" s="30"/>
      <c r="P153" s="30"/>
      <c r="Q153" s="128"/>
      <c r="R153" s="128"/>
      <c r="S153" s="30"/>
      <c r="T153" s="30"/>
      <c r="U153" s="136"/>
      <c r="V153" s="122">
        <f t="shared" si="76"/>
        <v>31350</v>
      </c>
      <c r="W153" s="128"/>
      <c r="X153" s="128">
        <v>100</v>
      </c>
      <c r="Y153" s="122">
        <f t="shared" si="74"/>
        <v>31350</v>
      </c>
      <c r="Z153" s="141"/>
      <c r="AA153" s="143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</row>
    <row r="154" spans="1:37">
      <c r="A154" s="30" t="s">
        <v>175</v>
      </c>
      <c r="B154" s="26"/>
      <c r="C154" s="24">
        <f t="shared" si="75"/>
        <v>29</v>
      </c>
      <c r="D154" s="30">
        <f t="shared" ref="D154:T154" si="83">D155</f>
        <v>0</v>
      </c>
      <c r="E154" s="30">
        <f t="shared" si="83"/>
        <v>0</v>
      </c>
      <c r="F154" s="30">
        <f t="shared" si="83"/>
        <v>4</v>
      </c>
      <c r="G154" s="30">
        <f t="shared" si="83"/>
        <v>36800</v>
      </c>
      <c r="H154" s="30">
        <f t="shared" si="83"/>
        <v>25</v>
      </c>
      <c r="I154" s="30">
        <f t="shared" si="83"/>
        <v>287500</v>
      </c>
      <c r="J154" s="30">
        <f t="shared" si="83"/>
        <v>0</v>
      </c>
      <c r="K154" s="30">
        <f t="shared" si="83"/>
        <v>0</v>
      </c>
      <c r="L154" s="122">
        <f t="shared" si="73"/>
        <v>0</v>
      </c>
      <c r="M154" s="30">
        <f t="shared" si="83"/>
        <v>0</v>
      </c>
      <c r="N154" s="30">
        <f t="shared" si="83"/>
        <v>0</v>
      </c>
      <c r="O154" s="30">
        <f t="shared" si="83"/>
        <v>0</v>
      </c>
      <c r="P154" s="30">
        <f t="shared" si="83"/>
        <v>0</v>
      </c>
      <c r="Q154" s="30">
        <f t="shared" si="83"/>
        <v>0</v>
      </c>
      <c r="R154" s="30">
        <f t="shared" si="83"/>
        <v>0</v>
      </c>
      <c r="S154" s="30">
        <f t="shared" si="83"/>
        <v>0</v>
      </c>
      <c r="T154" s="30">
        <f t="shared" si="83"/>
        <v>0</v>
      </c>
      <c r="U154" s="136">
        <v>120000</v>
      </c>
      <c r="V154" s="122">
        <f t="shared" si="76"/>
        <v>4350</v>
      </c>
      <c r="W154" s="128"/>
      <c r="X154" s="128">
        <v>100</v>
      </c>
      <c r="Y154" s="122">
        <f t="shared" si="74"/>
        <v>4350</v>
      </c>
      <c r="Z154" s="141"/>
      <c r="AA154" s="143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</row>
    <row r="155" spans="1:37">
      <c r="A155" s="30"/>
      <c r="B155" s="26" t="s">
        <v>176</v>
      </c>
      <c r="C155" s="24">
        <f t="shared" si="75"/>
        <v>29</v>
      </c>
      <c r="D155" s="30"/>
      <c r="E155" s="30"/>
      <c r="F155" s="30">
        <v>4</v>
      </c>
      <c r="G155" s="30">
        <v>36800</v>
      </c>
      <c r="H155" s="128">
        <v>25</v>
      </c>
      <c r="I155" s="128">
        <v>287500</v>
      </c>
      <c r="J155" s="30"/>
      <c r="K155" s="30"/>
      <c r="L155" s="122">
        <f t="shared" si="73"/>
        <v>0</v>
      </c>
      <c r="M155" s="30"/>
      <c r="N155" s="30"/>
      <c r="O155" s="30"/>
      <c r="P155" s="30"/>
      <c r="Q155" s="128"/>
      <c r="R155" s="128"/>
      <c r="S155" s="30"/>
      <c r="T155" s="30"/>
      <c r="U155" s="136"/>
      <c r="V155" s="122">
        <f t="shared" si="76"/>
        <v>4350</v>
      </c>
      <c r="W155" s="128"/>
      <c r="X155" s="128">
        <v>100</v>
      </c>
      <c r="Y155" s="122">
        <f t="shared" si="74"/>
        <v>4350</v>
      </c>
      <c r="Z155" s="141"/>
      <c r="AA155" s="143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</row>
    <row r="156" spans="1:37">
      <c r="A156" s="128" t="s">
        <v>177</v>
      </c>
      <c r="B156" s="129"/>
      <c r="C156" s="24">
        <f t="shared" si="75"/>
        <v>48</v>
      </c>
      <c r="D156" s="128">
        <f t="shared" ref="D156:T156" si="84">D157</f>
        <v>0</v>
      </c>
      <c r="E156" s="128">
        <f t="shared" si="84"/>
        <v>0</v>
      </c>
      <c r="F156" s="128">
        <f t="shared" si="84"/>
        <v>0</v>
      </c>
      <c r="G156" s="128">
        <f t="shared" si="84"/>
        <v>0</v>
      </c>
      <c r="H156" s="128">
        <f t="shared" si="84"/>
        <v>48</v>
      </c>
      <c r="I156" s="128">
        <f t="shared" si="84"/>
        <v>552000</v>
      </c>
      <c r="J156" s="128">
        <f t="shared" si="84"/>
        <v>0</v>
      </c>
      <c r="K156" s="128">
        <f t="shared" si="84"/>
        <v>0</v>
      </c>
      <c r="L156" s="122">
        <f t="shared" si="73"/>
        <v>0</v>
      </c>
      <c r="M156" s="128">
        <f t="shared" si="84"/>
        <v>0</v>
      </c>
      <c r="N156" s="128">
        <f t="shared" si="84"/>
        <v>0</v>
      </c>
      <c r="O156" s="128">
        <f t="shared" si="84"/>
        <v>0</v>
      </c>
      <c r="P156" s="128">
        <f t="shared" si="84"/>
        <v>0</v>
      </c>
      <c r="Q156" s="128">
        <f t="shared" si="84"/>
        <v>0</v>
      </c>
      <c r="R156" s="128">
        <f t="shared" si="84"/>
        <v>0</v>
      </c>
      <c r="S156" s="128">
        <f t="shared" si="84"/>
        <v>0</v>
      </c>
      <c r="T156" s="128">
        <f t="shared" si="84"/>
        <v>0</v>
      </c>
      <c r="U156" s="136">
        <v>234000</v>
      </c>
      <c r="V156" s="122">
        <f t="shared" si="76"/>
        <v>7200</v>
      </c>
      <c r="W156" s="128"/>
      <c r="X156" s="128">
        <v>100</v>
      </c>
      <c r="Y156" s="122">
        <f t="shared" si="74"/>
        <v>7200</v>
      </c>
      <c r="Z156" s="141"/>
      <c r="AA156" s="143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</row>
    <row r="157" spans="1:37">
      <c r="A157" s="128"/>
      <c r="B157" s="129" t="s">
        <v>178</v>
      </c>
      <c r="C157" s="24">
        <f t="shared" si="75"/>
        <v>48</v>
      </c>
      <c r="D157" s="128"/>
      <c r="E157" s="128"/>
      <c r="F157" s="128"/>
      <c r="G157" s="128"/>
      <c r="H157" s="128">
        <v>48</v>
      </c>
      <c r="I157" s="128">
        <v>552000</v>
      </c>
      <c r="J157" s="128"/>
      <c r="K157" s="128"/>
      <c r="L157" s="122">
        <f t="shared" si="73"/>
        <v>0</v>
      </c>
      <c r="M157" s="128"/>
      <c r="N157" s="128"/>
      <c r="O157" s="128"/>
      <c r="P157" s="128"/>
      <c r="Q157" s="128"/>
      <c r="R157" s="128"/>
      <c r="S157" s="128"/>
      <c r="T157" s="128"/>
      <c r="U157" s="136"/>
      <c r="V157" s="122">
        <f t="shared" si="76"/>
        <v>7200</v>
      </c>
      <c r="W157" s="128"/>
      <c r="X157" s="128">
        <v>100</v>
      </c>
      <c r="Y157" s="122">
        <f t="shared" si="74"/>
        <v>7200</v>
      </c>
      <c r="Z157" s="141"/>
      <c r="AA157" s="143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</row>
    <row r="158" spans="1:37">
      <c r="A158" s="128" t="s">
        <v>179</v>
      </c>
      <c r="B158" s="129"/>
      <c r="C158" s="24">
        <f t="shared" si="75"/>
        <v>61</v>
      </c>
      <c r="D158" s="128">
        <f t="shared" ref="D158:T158" si="85">D159</f>
        <v>0</v>
      </c>
      <c r="E158" s="128">
        <f t="shared" si="85"/>
        <v>0</v>
      </c>
      <c r="F158" s="128">
        <f t="shared" si="85"/>
        <v>0</v>
      </c>
      <c r="G158" s="128">
        <f t="shared" si="85"/>
        <v>0</v>
      </c>
      <c r="H158" s="128">
        <f t="shared" si="85"/>
        <v>61</v>
      </c>
      <c r="I158" s="128">
        <f t="shared" si="85"/>
        <v>701500</v>
      </c>
      <c r="J158" s="128">
        <f t="shared" si="85"/>
        <v>0</v>
      </c>
      <c r="K158" s="128">
        <f t="shared" si="85"/>
        <v>0</v>
      </c>
      <c r="L158" s="122">
        <f t="shared" si="73"/>
        <v>12</v>
      </c>
      <c r="M158" s="128">
        <f t="shared" si="85"/>
        <v>0</v>
      </c>
      <c r="N158" s="128">
        <f t="shared" si="85"/>
        <v>0</v>
      </c>
      <c r="O158" s="128">
        <f t="shared" si="85"/>
        <v>0</v>
      </c>
      <c r="P158" s="128">
        <f t="shared" si="85"/>
        <v>0</v>
      </c>
      <c r="Q158" s="128">
        <f t="shared" si="85"/>
        <v>12</v>
      </c>
      <c r="R158" s="128">
        <f t="shared" si="85"/>
        <v>234000</v>
      </c>
      <c r="S158" s="128">
        <f t="shared" si="85"/>
        <v>0</v>
      </c>
      <c r="T158" s="128">
        <f t="shared" si="85"/>
        <v>0</v>
      </c>
      <c r="U158" s="136">
        <v>6000</v>
      </c>
      <c r="V158" s="122">
        <f t="shared" si="76"/>
        <v>12390</v>
      </c>
      <c r="W158" s="128"/>
      <c r="X158" s="128">
        <v>100</v>
      </c>
      <c r="Y158" s="122">
        <f t="shared" si="74"/>
        <v>12390</v>
      </c>
      <c r="Z158" s="141"/>
      <c r="AA158" s="143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</row>
    <row r="159" spans="1:37">
      <c r="A159" s="128"/>
      <c r="B159" s="129" t="s">
        <v>180</v>
      </c>
      <c r="C159" s="24">
        <f t="shared" si="75"/>
        <v>61</v>
      </c>
      <c r="D159" s="128"/>
      <c r="E159" s="128"/>
      <c r="F159" s="128"/>
      <c r="G159" s="128"/>
      <c r="H159" s="128">
        <v>61</v>
      </c>
      <c r="I159" s="128">
        <v>701500</v>
      </c>
      <c r="J159" s="128"/>
      <c r="K159" s="128"/>
      <c r="L159" s="122">
        <f t="shared" si="73"/>
        <v>12</v>
      </c>
      <c r="M159" s="128"/>
      <c r="N159" s="128"/>
      <c r="O159" s="128"/>
      <c r="P159" s="128"/>
      <c r="Q159" s="128">
        <v>12</v>
      </c>
      <c r="R159" s="128">
        <v>234000</v>
      </c>
      <c r="S159" s="128"/>
      <c r="T159" s="128"/>
      <c r="U159" s="136"/>
      <c r="V159" s="122">
        <f t="shared" si="76"/>
        <v>12390</v>
      </c>
      <c r="W159" s="128"/>
      <c r="X159" s="128">
        <v>100</v>
      </c>
      <c r="Y159" s="122">
        <f t="shared" si="74"/>
        <v>12390</v>
      </c>
      <c r="Z159" s="141"/>
      <c r="AA159" s="143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</row>
    <row r="160" spans="1:37" ht="45">
      <c r="A160" s="122" t="s">
        <v>181</v>
      </c>
      <c r="B160" s="129"/>
      <c r="C160" s="24">
        <f t="shared" si="75"/>
        <v>0</v>
      </c>
      <c r="D160" s="128"/>
      <c r="E160" s="128"/>
      <c r="F160" s="128"/>
      <c r="G160" s="128"/>
      <c r="H160" s="128"/>
      <c r="I160" s="128"/>
      <c r="J160" s="128"/>
      <c r="K160" s="128"/>
      <c r="L160" s="122">
        <f t="shared" si="73"/>
        <v>0</v>
      </c>
      <c r="M160" s="128"/>
      <c r="N160" s="128"/>
      <c r="O160" s="128"/>
      <c r="P160" s="128"/>
      <c r="Q160" s="128"/>
      <c r="R160" s="128"/>
      <c r="S160" s="128"/>
      <c r="T160" s="128"/>
      <c r="U160" s="136"/>
      <c r="V160" s="122">
        <f t="shared" si="76"/>
        <v>0</v>
      </c>
      <c r="W160" s="128"/>
      <c r="X160" s="128">
        <v>100</v>
      </c>
      <c r="Y160" s="122">
        <f t="shared" si="74"/>
        <v>0</v>
      </c>
      <c r="Z160" s="141"/>
      <c r="AA160" s="143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</row>
    <row r="161" spans="1:37" ht="33.75">
      <c r="A161" s="122" t="s">
        <v>182</v>
      </c>
      <c r="B161" s="129"/>
      <c r="C161" s="24">
        <f t="shared" si="75"/>
        <v>0</v>
      </c>
      <c r="D161" s="128"/>
      <c r="E161" s="128"/>
      <c r="F161" s="128"/>
      <c r="G161" s="128"/>
      <c r="H161" s="128"/>
      <c r="I161" s="128"/>
      <c r="J161" s="128"/>
      <c r="K161" s="128"/>
      <c r="L161" s="122">
        <f t="shared" si="73"/>
        <v>0</v>
      </c>
      <c r="M161" s="128"/>
      <c r="N161" s="128"/>
      <c r="O161" s="128"/>
      <c r="P161" s="128"/>
      <c r="Q161" s="128"/>
      <c r="R161" s="128"/>
      <c r="S161" s="128"/>
      <c r="T161" s="128"/>
      <c r="U161" s="136"/>
      <c r="V161" s="122">
        <f t="shared" si="76"/>
        <v>0</v>
      </c>
      <c r="W161" s="128"/>
      <c r="X161" s="128">
        <v>100</v>
      </c>
      <c r="Y161" s="122">
        <f t="shared" si="74"/>
        <v>0</v>
      </c>
      <c r="Z161" s="141"/>
      <c r="AA161" s="143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</row>
    <row r="162" spans="1:37" s="114" customFormat="1">
      <c r="A162" s="125" t="s">
        <v>183</v>
      </c>
      <c r="B162" s="126"/>
      <c r="C162" s="127">
        <f t="shared" si="75"/>
        <v>55</v>
      </c>
      <c r="D162" s="125">
        <f t="shared" ref="D162:T162" si="86">D163</f>
        <v>0</v>
      </c>
      <c r="E162" s="125">
        <f t="shared" si="86"/>
        <v>0</v>
      </c>
      <c r="F162" s="125">
        <f t="shared" si="86"/>
        <v>6</v>
      </c>
      <c r="G162" s="125">
        <f t="shared" si="86"/>
        <v>55200</v>
      </c>
      <c r="H162" s="125">
        <f t="shared" si="86"/>
        <v>49</v>
      </c>
      <c r="I162" s="125">
        <f t="shared" si="86"/>
        <v>563500</v>
      </c>
      <c r="J162" s="125">
        <f t="shared" si="86"/>
        <v>0</v>
      </c>
      <c r="K162" s="125">
        <f t="shared" si="86"/>
        <v>0</v>
      </c>
      <c r="L162" s="127">
        <f t="shared" si="73"/>
        <v>23</v>
      </c>
      <c r="M162" s="125">
        <f t="shared" si="86"/>
        <v>0</v>
      </c>
      <c r="N162" s="125">
        <f t="shared" si="86"/>
        <v>0</v>
      </c>
      <c r="O162" s="125">
        <f t="shared" si="86"/>
        <v>0</v>
      </c>
      <c r="P162" s="125">
        <f t="shared" si="86"/>
        <v>0</v>
      </c>
      <c r="Q162" s="125">
        <f t="shared" si="86"/>
        <v>23</v>
      </c>
      <c r="R162" s="125">
        <f t="shared" si="86"/>
        <v>448500</v>
      </c>
      <c r="S162" s="125">
        <f t="shared" si="86"/>
        <v>0</v>
      </c>
      <c r="T162" s="125">
        <f t="shared" si="86"/>
        <v>0</v>
      </c>
      <c r="U162" s="150">
        <v>54000</v>
      </c>
      <c r="V162" s="127">
        <f t="shared" si="76"/>
        <v>14460</v>
      </c>
      <c r="W162" s="127"/>
      <c r="X162" s="125">
        <v>100</v>
      </c>
      <c r="Y162" s="127">
        <f t="shared" si="74"/>
        <v>14460</v>
      </c>
      <c r="Z162" s="145"/>
      <c r="AA162" s="143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</row>
    <row r="163" spans="1:37">
      <c r="A163" s="30"/>
      <c r="B163" s="26" t="s">
        <v>184</v>
      </c>
      <c r="C163" s="24">
        <f t="shared" si="75"/>
        <v>55</v>
      </c>
      <c r="D163" s="30"/>
      <c r="E163" s="30"/>
      <c r="F163" s="30">
        <v>6</v>
      </c>
      <c r="G163" s="30">
        <v>55200</v>
      </c>
      <c r="H163" s="128">
        <v>49</v>
      </c>
      <c r="I163" s="128">
        <v>563500</v>
      </c>
      <c r="J163" s="30"/>
      <c r="K163" s="30"/>
      <c r="L163" s="122">
        <f t="shared" si="73"/>
        <v>23</v>
      </c>
      <c r="M163" s="30"/>
      <c r="N163" s="30"/>
      <c r="O163" s="30"/>
      <c r="P163" s="30"/>
      <c r="Q163" s="128">
        <v>23</v>
      </c>
      <c r="R163" s="128">
        <v>448500</v>
      </c>
      <c r="S163" s="30"/>
      <c r="T163" s="30"/>
      <c r="U163" s="136"/>
      <c r="V163" s="122">
        <f t="shared" si="76"/>
        <v>14460</v>
      </c>
      <c r="W163" s="128"/>
      <c r="X163" s="128">
        <v>100</v>
      </c>
      <c r="Y163" s="122">
        <f t="shared" si="74"/>
        <v>14460</v>
      </c>
      <c r="Z163" s="141"/>
      <c r="AA163" s="143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</row>
    <row r="164" spans="1:37" s="114" customFormat="1">
      <c r="A164" s="125" t="s">
        <v>185</v>
      </c>
      <c r="B164" s="126"/>
      <c r="C164" s="127">
        <f t="shared" si="75"/>
        <v>81</v>
      </c>
      <c r="D164" s="125">
        <f t="shared" ref="D164:W164" si="87">SUM(D165,D166,D167,D168,D169)</f>
        <v>0</v>
      </c>
      <c r="E164" s="125">
        <f t="shared" si="87"/>
        <v>0</v>
      </c>
      <c r="F164" s="125">
        <f t="shared" si="87"/>
        <v>49</v>
      </c>
      <c r="G164" s="125">
        <f t="shared" si="87"/>
        <v>450800</v>
      </c>
      <c r="H164" s="125">
        <f t="shared" si="87"/>
        <v>32</v>
      </c>
      <c r="I164" s="125">
        <f t="shared" si="87"/>
        <v>368000</v>
      </c>
      <c r="J164" s="125">
        <f t="shared" si="87"/>
        <v>0</v>
      </c>
      <c r="K164" s="125">
        <f t="shared" si="87"/>
        <v>0</v>
      </c>
      <c r="L164" s="127">
        <f t="shared" si="73"/>
        <v>15</v>
      </c>
      <c r="M164" s="125">
        <f t="shared" si="87"/>
        <v>0</v>
      </c>
      <c r="N164" s="125">
        <f t="shared" si="87"/>
        <v>0</v>
      </c>
      <c r="O164" s="125">
        <f t="shared" si="87"/>
        <v>15</v>
      </c>
      <c r="P164" s="125">
        <f t="shared" si="87"/>
        <v>234000</v>
      </c>
      <c r="Q164" s="125">
        <f t="shared" si="87"/>
        <v>0</v>
      </c>
      <c r="R164" s="125">
        <f t="shared" si="87"/>
        <v>0</v>
      </c>
      <c r="S164" s="125">
        <f t="shared" si="87"/>
        <v>0</v>
      </c>
      <c r="T164" s="125">
        <f t="shared" si="87"/>
        <v>0</v>
      </c>
      <c r="U164" s="125">
        <f t="shared" si="87"/>
        <v>870000</v>
      </c>
      <c r="V164" s="127">
        <f t="shared" si="76"/>
        <v>16200</v>
      </c>
      <c r="W164" s="125">
        <f t="shared" si="87"/>
        <v>0</v>
      </c>
      <c r="X164" s="125">
        <v>100</v>
      </c>
      <c r="Y164" s="127">
        <f t="shared" si="74"/>
        <v>16200</v>
      </c>
      <c r="Z164" s="145"/>
      <c r="AA164" s="143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</row>
    <row r="165" spans="1:37">
      <c r="A165" s="30" t="s">
        <v>186</v>
      </c>
      <c r="B165" s="26" t="s">
        <v>187</v>
      </c>
      <c r="C165" s="24">
        <f t="shared" si="75"/>
        <v>54</v>
      </c>
      <c r="D165" s="30"/>
      <c r="E165" s="30"/>
      <c r="F165" s="30">
        <v>22</v>
      </c>
      <c r="G165" s="30">
        <v>202400</v>
      </c>
      <c r="H165" s="128">
        <v>32</v>
      </c>
      <c r="I165" s="128">
        <v>368000</v>
      </c>
      <c r="J165" s="30"/>
      <c r="K165" s="30"/>
      <c r="L165" s="122">
        <f t="shared" si="73"/>
        <v>8</v>
      </c>
      <c r="M165" s="30"/>
      <c r="N165" s="30"/>
      <c r="O165" s="30">
        <v>8</v>
      </c>
      <c r="P165" s="30">
        <v>124800</v>
      </c>
      <c r="Q165" s="128"/>
      <c r="R165" s="128"/>
      <c r="S165" s="30"/>
      <c r="T165" s="30"/>
      <c r="U165" s="136"/>
      <c r="V165" s="122">
        <f t="shared" si="76"/>
        <v>10260</v>
      </c>
      <c r="W165" s="128"/>
      <c r="X165" s="128">
        <v>100</v>
      </c>
      <c r="Y165" s="122">
        <f t="shared" si="74"/>
        <v>10260</v>
      </c>
      <c r="Z165" s="141"/>
      <c r="AA165" s="143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</row>
    <row r="166" spans="1:37">
      <c r="A166" s="30" t="s">
        <v>188</v>
      </c>
      <c r="B166" s="26"/>
      <c r="C166" s="24">
        <f t="shared" si="75"/>
        <v>0</v>
      </c>
      <c r="D166" s="30"/>
      <c r="E166" s="30"/>
      <c r="F166" s="30"/>
      <c r="G166" s="30"/>
      <c r="H166" s="128"/>
      <c r="I166" s="128"/>
      <c r="J166" s="30"/>
      <c r="K166" s="30"/>
      <c r="L166" s="122">
        <f t="shared" si="73"/>
        <v>0</v>
      </c>
      <c r="M166" s="30"/>
      <c r="N166" s="30"/>
      <c r="O166" s="30"/>
      <c r="P166" s="30"/>
      <c r="Q166" s="128"/>
      <c r="R166" s="128"/>
      <c r="S166" s="30"/>
      <c r="T166" s="30"/>
      <c r="U166" s="136">
        <v>48000</v>
      </c>
      <c r="V166" s="122">
        <f t="shared" si="76"/>
        <v>0</v>
      </c>
      <c r="W166" s="128"/>
      <c r="X166" s="128">
        <v>100</v>
      </c>
      <c r="Y166" s="122">
        <f t="shared" si="74"/>
        <v>0</v>
      </c>
      <c r="Z166" s="141"/>
      <c r="AA166" s="143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</row>
    <row r="167" spans="1:37" ht="45">
      <c r="A167" s="122" t="s">
        <v>189</v>
      </c>
      <c r="B167" s="129"/>
      <c r="C167" s="24">
        <f t="shared" si="75"/>
        <v>0</v>
      </c>
      <c r="D167" s="128"/>
      <c r="E167" s="128"/>
      <c r="F167" s="128"/>
      <c r="G167" s="128"/>
      <c r="H167" s="128"/>
      <c r="I167" s="128"/>
      <c r="J167" s="128"/>
      <c r="K167" s="128"/>
      <c r="L167" s="122">
        <f t="shared" si="73"/>
        <v>0</v>
      </c>
      <c r="M167" s="128"/>
      <c r="N167" s="128"/>
      <c r="O167" s="128"/>
      <c r="P167" s="128"/>
      <c r="Q167" s="128"/>
      <c r="R167" s="128"/>
      <c r="S167" s="128"/>
      <c r="T167" s="128"/>
      <c r="U167" s="136">
        <v>228000</v>
      </c>
      <c r="V167" s="122">
        <f t="shared" si="76"/>
        <v>0</v>
      </c>
      <c r="W167" s="128"/>
      <c r="X167" s="128">
        <v>100</v>
      </c>
      <c r="Y167" s="122">
        <f t="shared" si="74"/>
        <v>0</v>
      </c>
      <c r="Z167" s="141"/>
      <c r="AA167" s="143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</row>
    <row r="168" spans="1:37">
      <c r="A168" s="122" t="s">
        <v>190</v>
      </c>
      <c r="B168" s="129"/>
      <c r="C168" s="24">
        <f t="shared" si="75"/>
        <v>0</v>
      </c>
      <c r="D168" s="128"/>
      <c r="E168" s="128"/>
      <c r="F168" s="128"/>
      <c r="G168" s="128"/>
      <c r="H168" s="128"/>
      <c r="I168" s="128"/>
      <c r="J168" s="128"/>
      <c r="K168" s="128"/>
      <c r="L168" s="122">
        <f t="shared" si="73"/>
        <v>0</v>
      </c>
      <c r="M168" s="128"/>
      <c r="N168" s="128"/>
      <c r="O168" s="128"/>
      <c r="P168" s="128"/>
      <c r="Q168" s="128"/>
      <c r="R168" s="128"/>
      <c r="S168" s="128"/>
      <c r="T168" s="128"/>
      <c r="U168" s="136">
        <v>366000</v>
      </c>
      <c r="V168" s="122">
        <f t="shared" si="76"/>
        <v>0</v>
      </c>
      <c r="W168" s="128"/>
      <c r="X168" s="128">
        <v>100</v>
      </c>
      <c r="Y168" s="122">
        <f t="shared" si="74"/>
        <v>0</v>
      </c>
      <c r="Z168" s="141"/>
      <c r="AA168" s="143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</row>
    <row r="169" spans="1:37">
      <c r="A169" s="128" t="s">
        <v>191</v>
      </c>
      <c r="B169" s="129"/>
      <c r="C169" s="24">
        <f t="shared" si="75"/>
        <v>27</v>
      </c>
      <c r="D169" s="128">
        <f t="shared" ref="D169:T169" si="88">D170</f>
        <v>0</v>
      </c>
      <c r="E169" s="128">
        <f t="shared" si="88"/>
        <v>0</v>
      </c>
      <c r="F169" s="128">
        <f t="shared" si="88"/>
        <v>27</v>
      </c>
      <c r="G169" s="128">
        <f t="shared" si="88"/>
        <v>248400</v>
      </c>
      <c r="H169" s="128">
        <f t="shared" si="88"/>
        <v>0</v>
      </c>
      <c r="I169" s="128">
        <f t="shared" si="88"/>
        <v>0</v>
      </c>
      <c r="J169" s="128">
        <f t="shared" si="88"/>
        <v>0</v>
      </c>
      <c r="K169" s="128">
        <f t="shared" si="88"/>
        <v>0</v>
      </c>
      <c r="L169" s="122">
        <f t="shared" si="73"/>
        <v>7</v>
      </c>
      <c r="M169" s="128">
        <f t="shared" si="88"/>
        <v>0</v>
      </c>
      <c r="N169" s="128">
        <f t="shared" si="88"/>
        <v>0</v>
      </c>
      <c r="O169" s="128">
        <f t="shared" si="88"/>
        <v>7</v>
      </c>
      <c r="P169" s="128">
        <f t="shared" si="88"/>
        <v>109200</v>
      </c>
      <c r="Q169" s="128">
        <f t="shared" si="88"/>
        <v>0</v>
      </c>
      <c r="R169" s="128">
        <f t="shared" si="88"/>
        <v>0</v>
      </c>
      <c r="S169" s="128">
        <f t="shared" si="88"/>
        <v>0</v>
      </c>
      <c r="T169" s="128">
        <f t="shared" si="88"/>
        <v>0</v>
      </c>
      <c r="U169" s="136">
        <v>228000</v>
      </c>
      <c r="V169" s="122">
        <f t="shared" si="76"/>
        <v>5940</v>
      </c>
      <c r="W169" s="128"/>
      <c r="X169" s="128">
        <v>100</v>
      </c>
      <c r="Y169" s="122">
        <f t="shared" si="74"/>
        <v>5940</v>
      </c>
      <c r="Z169" s="141"/>
      <c r="AA169" s="143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</row>
    <row r="170" spans="1:37">
      <c r="A170" s="128"/>
      <c r="B170" s="129" t="s">
        <v>192</v>
      </c>
      <c r="C170" s="24">
        <f t="shared" si="75"/>
        <v>27</v>
      </c>
      <c r="D170" s="128"/>
      <c r="E170" s="128"/>
      <c r="F170" s="128">
        <v>27</v>
      </c>
      <c r="G170" s="128">
        <v>248400</v>
      </c>
      <c r="H170" s="128"/>
      <c r="I170" s="128"/>
      <c r="J170" s="128"/>
      <c r="K170" s="128"/>
      <c r="L170" s="122">
        <f t="shared" si="73"/>
        <v>7</v>
      </c>
      <c r="M170" s="128"/>
      <c r="N170" s="128"/>
      <c r="O170" s="128">
        <v>7</v>
      </c>
      <c r="P170" s="128">
        <v>109200</v>
      </c>
      <c r="Q170" s="128"/>
      <c r="R170" s="128"/>
      <c r="S170" s="128"/>
      <c r="T170" s="128"/>
      <c r="U170" s="136"/>
      <c r="V170" s="122">
        <f t="shared" si="76"/>
        <v>5940</v>
      </c>
      <c r="W170" s="128"/>
      <c r="X170" s="128">
        <v>100</v>
      </c>
      <c r="Y170" s="122">
        <f t="shared" si="74"/>
        <v>5940</v>
      </c>
      <c r="Z170" s="141"/>
      <c r="AA170" s="143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</row>
    <row r="171" spans="1:37" s="114" customFormat="1">
      <c r="A171" s="125" t="s">
        <v>193</v>
      </c>
      <c r="B171" s="126"/>
      <c r="C171" s="127">
        <f t="shared" si="75"/>
        <v>0</v>
      </c>
      <c r="D171" s="127"/>
      <c r="E171" s="127"/>
      <c r="F171" s="127"/>
      <c r="G171" s="127"/>
      <c r="H171" s="127"/>
      <c r="I171" s="127"/>
      <c r="J171" s="127"/>
      <c r="K171" s="127"/>
      <c r="L171" s="127">
        <f t="shared" si="73"/>
        <v>0</v>
      </c>
      <c r="M171" s="127"/>
      <c r="N171" s="127"/>
      <c r="O171" s="127"/>
      <c r="P171" s="127"/>
      <c r="Q171" s="127"/>
      <c r="R171" s="127"/>
      <c r="S171" s="127"/>
      <c r="T171" s="127"/>
      <c r="U171" s="150">
        <v>12000</v>
      </c>
      <c r="V171" s="127">
        <f t="shared" si="76"/>
        <v>0</v>
      </c>
      <c r="W171" s="127"/>
      <c r="X171" s="125">
        <v>100</v>
      </c>
      <c r="Y171" s="127">
        <f t="shared" si="74"/>
        <v>0</v>
      </c>
      <c r="Z171" s="145"/>
      <c r="AA171" s="143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</row>
    <row r="172" spans="1:37" s="114" customFormat="1">
      <c r="A172" s="125" t="s">
        <v>194</v>
      </c>
      <c r="B172" s="126"/>
      <c r="C172" s="127">
        <f t="shared" si="75"/>
        <v>162</v>
      </c>
      <c r="D172" s="125">
        <f t="shared" ref="D172:T172" si="89">D173</f>
        <v>0</v>
      </c>
      <c r="E172" s="125">
        <f t="shared" si="89"/>
        <v>0</v>
      </c>
      <c r="F172" s="125">
        <f t="shared" si="89"/>
        <v>14</v>
      </c>
      <c r="G172" s="125">
        <f t="shared" si="89"/>
        <v>128800</v>
      </c>
      <c r="H172" s="125">
        <f t="shared" si="89"/>
        <v>148</v>
      </c>
      <c r="I172" s="125">
        <f t="shared" si="89"/>
        <v>1702000</v>
      </c>
      <c r="J172" s="125">
        <f t="shared" si="89"/>
        <v>0</v>
      </c>
      <c r="K172" s="125">
        <f t="shared" si="89"/>
        <v>0</v>
      </c>
      <c r="L172" s="127">
        <f t="shared" si="73"/>
        <v>133</v>
      </c>
      <c r="M172" s="125">
        <f t="shared" si="89"/>
        <v>0</v>
      </c>
      <c r="N172" s="125">
        <f t="shared" si="89"/>
        <v>0</v>
      </c>
      <c r="O172" s="125">
        <f t="shared" si="89"/>
        <v>41</v>
      </c>
      <c r="P172" s="125">
        <f t="shared" si="89"/>
        <v>639600</v>
      </c>
      <c r="Q172" s="125">
        <f t="shared" si="89"/>
        <v>92</v>
      </c>
      <c r="R172" s="125">
        <f t="shared" si="89"/>
        <v>1794000</v>
      </c>
      <c r="S172" s="125">
        <f t="shared" si="89"/>
        <v>0</v>
      </c>
      <c r="T172" s="125">
        <f t="shared" si="89"/>
        <v>0</v>
      </c>
      <c r="U172" s="150">
        <v>198000</v>
      </c>
      <c r="V172" s="127">
        <f t="shared" si="76"/>
        <v>60210</v>
      </c>
      <c r="W172" s="127">
        <f>V172</f>
        <v>60210</v>
      </c>
      <c r="X172" s="125">
        <v>100</v>
      </c>
      <c r="Y172" s="127">
        <f t="shared" si="74"/>
        <v>60210</v>
      </c>
      <c r="Z172" s="145"/>
      <c r="AA172" s="143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</row>
    <row r="173" spans="1:37">
      <c r="A173" s="30"/>
      <c r="B173" s="26" t="s">
        <v>195</v>
      </c>
      <c r="C173" s="24">
        <f t="shared" si="75"/>
        <v>162</v>
      </c>
      <c r="D173" s="30"/>
      <c r="E173" s="30"/>
      <c r="F173" s="30">
        <v>14</v>
      </c>
      <c r="G173" s="30">
        <v>128800</v>
      </c>
      <c r="H173" s="128">
        <v>148</v>
      </c>
      <c r="I173" s="128">
        <v>1702000</v>
      </c>
      <c r="J173" s="30"/>
      <c r="K173" s="30"/>
      <c r="L173" s="122">
        <f t="shared" si="73"/>
        <v>133</v>
      </c>
      <c r="M173" s="30"/>
      <c r="N173" s="30"/>
      <c r="O173" s="30">
        <v>41</v>
      </c>
      <c r="P173" s="30">
        <v>639600</v>
      </c>
      <c r="Q173" s="128">
        <v>92</v>
      </c>
      <c r="R173" s="128">
        <v>1794000</v>
      </c>
      <c r="S173" s="30"/>
      <c r="T173" s="30"/>
      <c r="U173" s="136"/>
      <c r="V173" s="122">
        <f t="shared" si="76"/>
        <v>60210</v>
      </c>
      <c r="W173" s="128"/>
      <c r="X173" s="128">
        <v>100</v>
      </c>
      <c r="Y173" s="122">
        <f t="shared" si="74"/>
        <v>60210</v>
      </c>
      <c r="Z173" s="141"/>
      <c r="AA173" s="143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</row>
    <row r="174" spans="1:37" s="114" customFormat="1">
      <c r="A174" s="125" t="s">
        <v>196</v>
      </c>
      <c r="B174" s="126"/>
      <c r="C174" s="127">
        <f t="shared" si="75"/>
        <v>653</v>
      </c>
      <c r="D174" s="125">
        <f t="shared" ref="D174:T174" si="90">D175+D176</f>
        <v>0</v>
      </c>
      <c r="E174" s="125">
        <f t="shared" si="90"/>
        <v>0</v>
      </c>
      <c r="F174" s="125">
        <f t="shared" si="90"/>
        <v>48</v>
      </c>
      <c r="G174" s="125">
        <f t="shared" si="90"/>
        <v>441600</v>
      </c>
      <c r="H174" s="125">
        <f t="shared" si="90"/>
        <v>605</v>
      </c>
      <c r="I174" s="125">
        <f t="shared" si="90"/>
        <v>6957500</v>
      </c>
      <c r="J174" s="125">
        <f t="shared" si="90"/>
        <v>0</v>
      </c>
      <c r="K174" s="125">
        <f t="shared" si="90"/>
        <v>0</v>
      </c>
      <c r="L174" s="127">
        <f t="shared" si="73"/>
        <v>240</v>
      </c>
      <c r="M174" s="125">
        <f t="shared" si="90"/>
        <v>0</v>
      </c>
      <c r="N174" s="125">
        <f t="shared" si="90"/>
        <v>0</v>
      </c>
      <c r="O174" s="125">
        <f t="shared" si="90"/>
        <v>20</v>
      </c>
      <c r="P174" s="125">
        <f t="shared" si="90"/>
        <v>312000</v>
      </c>
      <c r="Q174" s="125">
        <f t="shared" si="90"/>
        <v>220</v>
      </c>
      <c r="R174" s="125">
        <f t="shared" si="90"/>
        <v>4290000</v>
      </c>
      <c r="S174" s="125">
        <f t="shared" si="90"/>
        <v>0</v>
      </c>
      <c r="T174" s="125">
        <f t="shared" si="90"/>
        <v>0</v>
      </c>
      <c r="U174" s="150">
        <v>678000</v>
      </c>
      <c r="V174" s="127">
        <f t="shared" si="76"/>
        <v>162750</v>
      </c>
      <c r="W174" s="127">
        <f>V174</f>
        <v>162750</v>
      </c>
      <c r="X174" s="125">
        <v>100</v>
      </c>
      <c r="Y174" s="127">
        <f t="shared" si="74"/>
        <v>162750</v>
      </c>
      <c r="Z174" s="145"/>
      <c r="AA174" s="143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</row>
    <row r="175" spans="1:37">
      <c r="A175" s="30"/>
      <c r="B175" s="26" t="s">
        <v>197</v>
      </c>
      <c r="C175" s="24">
        <f t="shared" si="75"/>
        <v>496</v>
      </c>
      <c r="D175" s="30"/>
      <c r="E175" s="30"/>
      <c r="F175" s="30">
        <v>34</v>
      </c>
      <c r="G175" s="30">
        <v>312800</v>
      </c>
      <c r="H175" s="128">
        <v>462</v>
      </c>
      <c r="I175" s="128">
        <v>5313000</v>
      </c>
      <c r="J175" s="30"/>
      <c r="K175" s="30"/>
      <c r="L175" s="122">
        <f t="shared" si="73"/>
        <v>179</v>
      </c>
      <c r="M175" s="30"/>
      <c r="N175" s="30"/>
      <c r="O175" s="30">
        <v>15</v>
      </c>
      <c r="P175" s="30">
        <v>234000</v>
      </c>
      <c r="Q175" s="128">
        <v>164</v>
      </c>
      <c r="R175" s="128">
        <v>3198000</v>
      </c>
      <c r="S175" s="30"/>
      <c r="T175" s="30"/>
      <c r="U175" s="136"/>
      <c r="V175" s="122">
        <f t="shared" si="76"/>
        <v>122730</v>
      </c>
      <c r="W175" s="128"/>
      <c r="X175" s="128">
        <v>100</v>
      </c>
      <c r="Y175" s="122">
        <f t="shared" si="74"/>
        <v>122730</v>
      </c>
      <c r="Z175" s="141"/>
      <c r="AA175" s="143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</row>
    <row r="176" spans="1:37" ht="24">
      <c r="A176" s="30"/>
      <c r="B176" s="26" t="s">
        <v>198</v>
      </c>
      <c r="C176" s="24">
        <f t="shared" si="75"/>
        <v>157</v>
      </c>
      <c r="D176" s="30"/>
      <c r="E176" s="30"/>
      <c r="F176" s="30">
        <v>14</v>
      </c>
      <c r="G176" s="30">
        <v>128800</v>
      </c>
      <c r="H176" s="128">
        <v>143</v>
      </c>
      <c r="I176" s="128">
        <v>1644500</v>
      </c>
      <c r="J176" s="30"/>
      <c r="K176" s="30"/>
      <c r="L176" s="122">
        <f t="shared" si="73"/>
        <v>61</v>
      </c>
      <c r="M176" s="30"/>
      <c r="N176" s="30"/>
      <c r="O176" s="30">
        <v>5</v>
      </c>
      <c r="P176" s="30">
        <v>78000</v>
      </c>
      <c r="Q176" s="128">
        <v>56</v>
      </c>
      <c r="R176" s="128">
        <v>1092000</v>
      </c>
      <c r="S176" s="30"/>
      <c r="T176" s="30"/>
      <c r="U176" s="136"/>
      <c r="V176" s="122">
        <f t="shared" si="76"/>
        <v>40020</v>
      </c>
      <c r="W176" s="128"/>
      <c r="X176" s="128">
        <v>100</v>
      </c>
      <c r="Y176" s="122">
        <f t="shared" si="74"/>
        <v>40020</v>
      </c>
      <c r="Z176" s="141"/>
      <c r="AA176" s="143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</row>
    <row r="177" spans="1:37" s="114" customFormat="1">
      <c r="A177" s="125" t="s">
        <v>199</v>
      </c>
      <c r="B177" s="126"/>
      <c r="C177" s="127">
        <f t="shared" si="75"/>
        <v>580</v>
      </c>
      <c r="D177" s="125">
        <f t="shared" ref="D177:W177" si="91">SUM(D178,D179,D181,D183,D185,D187,D189,D190)</f>
        <v>0</v>
      </c>
      <c r="E177" s="125">
        <f t="shared" si="91"/>
        <v>0</v>
      </c>
      <c r="F177" s="125">
        <f t="shared" si="91"/>
        <v>77</v>
      </c>
      <c r="G177" s="125">
        <f t="shared" si="91"/>
        <v>708400</v>
      </c>
      <c r="H177" s="125">
        <f t="shared" si="91"/>
        <v>441</v>
      </c>
      <c r="I177" s="125">
        <f t="shared" si="91"/>
        <v>5071500</v>
      </c>
      <c r="J177" s="125">
        <f t="shared" si="91"/>
        <v>62</v>
      </c>
      <c r="K177" s="125">
        <f t="shared" si="91"/>
        <v>713000</v>
      </c>
      <c r="L177" s="127">
        <f t="shared" si="73"/>
        <v>85</v>
      </c>
      <c r="M177" s="125">
        <f t="shared" si="91"/>
        <v>0</v>
      </c>
      <c r="N177" s="125">
        <f t="shared" si="91"/>
        <v>0</v>
      </c>
      <c r="O177" s="125">
        <f t="shared" si="91"/>
        <v>35</v>
      </c>
      <c r="P177" s="125">
        <f t="shared" si="91"/>
        <v>546000</v>
      </c>
      <c r="Q177" s="125">
        <f t="shared" si="91"/>
        <v>50</v>
      </c>
      <c r="R177" s="125">
        <f t="shared" si="91"/>
        <v>975000</v>
      </c>
      <c r="S177" s="125">
        <f t="shared" si="91"/>
        <v>0</v>
      </c>
      <c r="T177" s="125">
        <f t="shared" si="91"/>
        <v>0</v>
      </c>
      <c r="U177" s="125">
        <f t="shared" si="91"/>
        <v>1062000</v>
      </c>
      <c r="V177" s="127">
        <f t="shared" si="76"/>
        <v>109950</v>
      </c>
      <c r="W177" s="127">
        <f t="shared" si="91"/>
        <v>0</v>
      </c>
      <c r="X177" s="125">
        <v>100</v>
      </c>
      <c r="Y177" s="127">
        <f t="shared" si="74"/>
        <v>109950</v>
      </c>
      <c r="Z177" s="145"/>
      <c r="AA177" s="143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</row>
    <row r="178" spans="1:37">
      <c r="A178" s="30" t="s">
        <v>200</v>
      </c>
      <c r="B178" s="26" t="s">
        <v>201</v>
      </c>
      <c r="C178" s="24">
        <f t="shared" si="75"/>
        <v>111</v>
      </c>
      <c r="D178" s="30"/>
      <c r="E178" s="30"/>
      <c r="F178" s="30">
        <v>11</v>
      </c>
      <c r="G178" s="30">
        <v>101200</v>
      </c>
      <c r="H178" s="128">
        <v>100</v>
      </c>
      <c r="I178" s="128">
        <v>1150000</v>
      </c>
      <c r="J178" s="30"/>
      <c r="K178" s="30"/>
      <c r="L178" s="122">
        <f t="shared" si="73"/>
        <v>60</v>
      </c>
      <c r="M178" s="30"/>
      <c r="N178" s="30"/>
      <c r="O178" s="30">
        <v>10</v>
      </c>
      <c r="P178" s="30">
        <v>156000</v>
      </c>
      <c r="Q178" s="128">
        <v>50</v>
      </c>
      <c r="R178" s="128">
        <v>975000</v>
      </c>
      <c r="S178" s="30"/>
      <c r="T178" s="30"/>
      <c r="U178" s="136"/>
      <c r="V178" s="122">
        <f t="shared" si="76"/>
        <v>32850</v>
      </c>
      <c r="W178" s="128"/>
      <c r="X178" s="128">
        <v>100</v>
      </c>
      <c r="Y178" s="122">
        <f t="shared" si="74"/>
        <v>32850</v>
      </c>
      <c r="Z178" s="141"/>
      <c r="AA178" s="143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</row>
    <row r="179" spans="1:37">
      <c r="A179" s="30" t="s">
        <v>202</v>
      </c>
      <c r="B179" s="26"/>
      <c r="C179" s="24">
        <f t="shared" si="75"/>
        <v>112</v>
      </c>
      <c r="D179" s="30">
        <f t="shared" ref="D179:T179" si="92">D180</f>
        <v>0</v>
      </c>
      <c r="E179" s="30">
        <f t="shared" si="92"/>
        <v>0</v>
      </c>
      <c r="F179" s="30">
        <f t="shared" si="92"/>
        <v>13</v>
      </c>
      <c r="G179" s="30">
        <f t="shared" si="92"/>
        <v>119600</v>
      </c>
      <c r="H179" s="30">
        <f t="shared" si="92"/>
        <v>99</v>
      </c>
      <c r="I179" s="30">
        <f t="shared" si="92"/>
        <v>1138500</v>
      </c>
      <c r="J179" s="30">
        <f t="shared" si="92"/>
        <v>0</v>
      </c>
      <c r="K179" s="30">
        <f t="shared" si="92"/>
        <v>0</v>
      </c>
      <c r="L179" s="122">
        <f t="shared" si="73"/>
        <v>0</v>
      </c>
      <c r="M179" s="30">
        <f t="shared" si="92"/>
        <v>0</v>
      </c>
      <c r="N179" s="30">
        <f t="shared" si="92"/>
        <v>0</v>
      </c>
      <c r="O179" s="30">
        <f t="shared" si="92"/>
        <v>0</v>
      </c>
      <c r="P179" s="30">
        <f t="shared" si="92"/>
        <v>0</v>
      </c>
      <c r="Q179" s="30">
        <f t="shared" si="92"/>
        <v>0</v>
      </c>
      <c r="R179" s="30">
        <f t="shared" si="92"/>
        <v>0</v>
      </c>
      <c r="S179" s="30">
        <f t="shared" si="92"/>
        <v>0</v>
      </c>
      <c r="T179" s="30">
        <f t="shared" si="92"/>
        <v>0</v>
      </c>
      <c r="U179" s="136">
        <v>270000</v>
      </c>
      <c r="V179" s="122">
        <f t="shared" si="76"/>
        <v>16800</v>
      </c>
      <c r="W179" s="128"/>
      <c r="X179" s="128">
        <v>100</v>
      </c>
      <c r="Y179" s="122">
        <f t="shared" si="74"/>
        <v>16800</v>
      </c>
      <c r="Z179" s="141"/>
      <c r="AA179" s="143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</row>
    <row r="180" spans="1:37">
      <c r="A180" s="30"/>
      <c r="B180" s="26" t="s">
        <v>203</v>
      </c>
      <c r="C180" s="24">
        <f t="shared" si="75"/>
        <v>112</v>
      </c>
      <c r="D180" s="30"/>
      <c r="E180" s="30"/>
      <c r="F180" s="30">
        <v>13</v>
      </c>
      <c r="G180" s="30">
        <v>119600</v>
      </c>
      <c r="H180" s="128">
        <v>99</v>
      </c>
      <c r="I180" s="128">
        <v>1138500</v>
      </c>
      <c r="J180" s="30"/>
      <c r="K180" s="30"/>
      <c r="L180" s="122">
        <f t="shared" si="73"/>
        <v>0</v>
      </c>
      <c r="M180" s="30"/>
      <c r="N180" s="30"/>
      <c r="O180" s="30"/>
      <c r="P180" s="30"/>
      <c r="Q180" s="128"/>
      <c r="R180" s="128"/>
      <c r="S180" s="30"/>
      <c r="T180" s="30"/>
      <c r="U180" s="136"/>
      <c r="V180" s="122">
        <f t="shared" si="76"/>
        <v>16800</v>
      </c>
      <c r="W180" s="128"/>
      <c r="X180" s="128">
        <v>100</v>
      </c>
      <c r="Y180" s="122">
        <f t="shared" si="74"/>
        <v>16800</v>
      </c>
      <c r="Z180" s="141"/>
      <c r="AA180" s="143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</row>
    <row r="181" spans="1:37" s="115" customFormat="1">
      <c r="A181" s="128" t="s">
        <v>204</v>
      </c>
      <c r="B181" s="129"/>
      <c r="C181" s="24">
        <f t="shared" si="75"/>
        <v>165</v>
      </c>
      <c r="D181" s="128">
        <f t="shared" ref="D181:T181" si="93">D182</f>
        <v>0</v>
      </c>
      <c r="E181" s="128">
        <f t="shared" si="93"/>
        <v>0</v>
      </c>
      <c r="F181" s="128">
        <f t="shared" si="93"/>
        <v>42</v>
      </c>
      <c r="G181" s="128">
        <f t="shared" si="93"/>
        <v>386400</v>
      </c>
      <c r="H181" s="128">
        <f t="shared" si="93"/>
        <v>123</v>
      </c>
      <c r="I181" s="128">
        <f t="shared" si="93"/>
        <v>1414500</v>
      </c>
      <c r="J181" s="128">
        <f t="shared" si="93"/>
        <v>0</v>
      </c>
      <c r="K181" s="128">
        <f t="shared" si="93"/>
        <v>0</v>
      </c>
      <c r="L181" s="122">
        <f t="shared" si="73"/>
        <v>25</v>
      </c>
      <c r="M181" s="128">
        <f t="shared" si="93"/>
        <v>0</v>
      </c>
      <c r="N181" s="128">
        <f t="shared" si="93"/>
        <v>0</v>
      </c>
      <c r="O181" s="128">
        <f t="shared" si="93"/>
        <v>25</v>
      </c>
      <c r="P181" s="128">
        <f t="shared" si="93"/>
        <v>390000</v>
      </c>
      <c r="Q181" s="128">
        <f t="shared" si="93"/>
        <v>0</v>
      </c>
      <c r="R181" s="128">
        <f t="shared" si="93"/>
        <v>0</v>
      </c>
      <c r="S181" s="128">
        <f t="shared" si="93"/>
        <v>0</v>
      </c>
      <c r="T181" s="128">
        <f t="shared" si="93"/>
        <v>0</v>
      </c>
      <c r="U181" s="138">
        <v>144000</v>
      </c>
      <c r="V181" s="122">
        <f t="shared" si="76"/>
        <v>31500</v>
      </c>
      <c r="W181" s="128"/>
      <c r="X181" s="128">
        <v>100</v>
      </c>
      <c r="Y181" s="122">
        <f t="shared" si="74"/>
        <v>31500</v>
      </c>
      <c r="Z181" s="146"/>
      <c r="AA181" s="143"/>
    </row>
    <row r="182" spans="1:37">
      <c r="A182" s="30"/>
      <c r="B182" s="26" t="s">
        <v>205</v>
      </c>
      <c r="C182" s="24">
        <f t="shared" si="75"/>
        <v>165</v>
      </c>
      <c r="D182" s="30"/>
      <c r="E182" s="30"/>
      <c r="F182" s="30">
        <v>42</v>
      </c>
      <c r="G182" s="30">
        <v>386400</v>
      </c>
      <c r="H182" s="128">
        <v>123</v>
      </c>
      <c r="I182" s="128">
        <v>1414500</v>
      </c>
      <c r="J182" s="30"/>
      <c r="K182" s="30"/>
      <c r="L182" s="122">
        <f t="shared" si="73"/>
        <v>25</v>
      </c>
      <c r="M182" s="30"/>
      <c r="N182" s="30"/>
      <c r="O182" s="30">
        <v>25</v>
      </c>
      <c r="P182" s="30">
        <v>390000</v>
      </c>
      <c r="Q182" s="128"/>
      <c r="R182" s="128"/>
      <c r="S182" s="30"/>
      <c r="T182" s="30"/>
      <c r="U182" s="136"/>
      <c r="V182" s="122">
        <f t="shared" si="76"/>
        <v>31500</v>
      </c>
      <c r="W182" s="128"/>
      <c r="X182" s="128">
        <v>100</v>
      </c>
      <c r="Y182" s="122">
        <f t="shared" si="74"/>
        <v>31500</v>
      </c>
      <c r="Z182" s="141"/>
      <c r="AA182" s="143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</row>
    <row r="183" spans="1:37">
      <c r="A183" s="30" t="s">
        <v>206</v>
      </c>
      <c r="B183" s="26"/>
      <c r="C183" s="24">
        <f t="shared" si="75"/>
        <v>119</v>
      </c>
      <c r="D183" s="30">
        <f t="shared" ref="D183:T183" si="94">D184</f>
        <v>0</v>
      </c>
      <c r="E183" s="30">
        <f t="shared" si="94"/>
        <v>0</v>
      </c>
      <c r="F183" s="30">
        <f t="shared" si="94"/>
        <v>8</v>
      </c>
      <c r="G183" s="30">
        <f t="shared" si="94"/>
        <v>73600</v>
      </c>
      <c r="H183" s="30">
        <f t="shared" si="94"/>
        <v>60</v>
      </c>
      <c r="I183" s="30">
        <f t="shared" si="94"/>
        <v>690000</v>
      </c>
      <c r="J183" s="30">
        <f t="shared" si="94"/>
        <v>51</v>
      </c>
      <c r="K183" s="30">
        <f t="shared" si="94"/>
        <v>586500</v>
      </c>
      <c r="L183" s="122">
        <f t="shared" si="73"/>
        <v>0</v>
      </c>
      <c r="M183" s="30">
        <f t="shared" si="94"/>
        <v>0</v>
      </c>
      <c r="N183" s="30">
        <f t="shared" si="94"/>
        <v>0</v>
      </c>
      <c r="O183" s="30">
        <f t="shared" si="94"/>
        <v>0</v>
      </c>
      <c r="P183" s="30">
        <f t="shared" si="94"/>
        <v>0</v>
      </c>
      <c r="Q183" s="30">
        <f t="shared" si="94"/>
        <v>0</v>
      </c>
      <c r="R183" s="30">
        <f t="shared" si="94"/>
        <v>0</v>
      </c>
      <c r="S183" s="30">
        <f t="shared" si="94"/>
        <v>0</v>
      </c>
      <c r="T183" s="30">
        <f t="shared" si="94"/>
        <v>0</v>
      </c>
      <c r="U183" s="136">
        <v>168000</v>
      </c>
      <c r="V183" s="122">
        <f t="shared" si="76"/>
        <v>17850</v>
      </c>
      <c r="W183" s="128"/>
      <c r="X183" s="128">
        <v>100</v>
      </c>
      <c r="Y183" s="122">
        <f t="shared" si="74"/>
        <v>17850</v>
      </c>
      <c r="Z183" s="141"/>
      <c r="AA183" s="143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</row>
    <row r="184" spans="1:37">
      <c r="A184" s="30"/>
      <c r="B184" s="26" t="s">
        <v>207</v>
      </c>
      <c r="C184" s="24">
        <f t="shared" si="75"/>
        <v>119</v>
      </c>
      <c r="D184" s="30"/>
      <c r="E184" s="30"/>
      <c r="F184" s="30">
        <v>8</v>
      </c>
      <c r="G184" s="30">
        <v>73600</v>
      </c>
      <c r="H184" s="128">
        <v>60</v>
      </c>
      <c r="I184" s="128">
        <v>690000</v>
      </c>
      <c r="J184" s="30">
        <v>51</v>
      </c>
      <c r="K184" s="30">
        <v>586500</v>
      </c>
      <c r="L184" s="122">
        <f t="shared" si="73"/>
        <v>0</v>
      </c>
      <c r="M184" s="30"/>
      <c r="N184" s="30"/>
      <c r="O184" s="30"/>
      <c r="P184" s="30"/>
      <c r="Q184" s="128"/>
      <c r="R184" s="128"/>
      <c r="S184" s="30"/>
      <c r="T184" s="30"/>
      <c r="U184" s="136"/>
      <c r="V184" s="122">
        <f t="shared" si="76"/>
        <v>17850</v>
      </c>
      <c r="W184" s="128"/>
      <c r="X184" s="128">
        <v>100</v>
      </c>
      <c r="Y184" s="122">
        <f t="shared" si="74"/>
        <v>17850</v>
      </c>
      <c r="Z184" s="141"/>
      <c r="AA184" s="143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</row>
    <row r="185" spans="1:37">
      <c r="A185" s="30" t="s">
        <v>208</v>
      </c>
      <c r="B185" s="26"/>
      <c r="C185" s="24">
        <f t="shared" si="75"/>
        <v>53</v>
      </c>
      <c r="D185" s="30">
        <f t="shared" ref="D185:T185" si="95">D186</f>
        <v>0</v>
      </c>
      <c r="E185" s="30">
        <f t="shared" si="95"/>
        <v>0</v>
      </c>
      <c r="F185" s="30">
        <f t="shared" si="95"/>
        <v>2</v>
      </c>
      <c r="G185" s="30">
        <f t="shared" si="95"/>
        <v>18400</v>
      </c>
      <c r="H185" s="30">
        <f t="shared" si="95"/>
        <v>45</v>
      </c>
      <c r="I185" s="30">
        <f t="shared" si="95"/>
        <v>517500</v>
      </c>
      <c r="J185" s="30">
        <f t="shared" si="95"/>
        <v>6</v>
      </c>
      <c r="K185" s="30">
        <f t="shared" si="95"/>
        <v>69000</v>
      </c>
      <c r="L185" s="122">
        <f t="shared" si="73"/>
        <v>0</v>
      </c>
      <c r="M185" s="30">
        <f t="shared" si="95"/>
        <v>0</v>
      </c>
      <c r="N185" s="30">
        <f t="shared" si="95"/>
        <v>0</v>
      </c>
      <c r="O185" s="30">
        <f t="shared" si="95"/>
        <v>0</v>
      </c>
      <c r="P185" s="30">
        <f t="shared" si="95"/>
        <v>0</v>
      </c>
      <c r="Q185" s="30">
        <f t="shared" si="95"/>
        <v>0</v>
      </c>
      <c r="R185" s="30">
        <f t="shared" si="95"/>
        <v>0</v>
      </c>
      <c r="S185" s="30">
        <f t="shared" si="95"/>
        <v>0</v>
      </c>
      <c r="T185" s="30">
        <f t="shared" si="95"/>
        <v>0</v>
      </c>
      <c r="U185" s="136">
        <v>144000</v>
      </c>
      <c r="V185" s="122">
        <f t="shared" si="76"/>
        <v>7950</v>
      </c>
      <c r="W185" s="128"/>
      <c r="X185" s="128">
        <v>100</v>
      </c>
      <c r="Y185" s="122">
        <f t="shared" si="74"/>
        <v>7950</v>
      </c>
      <c r="Z185" s="141"/>
      <c r="AA185" s="143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</row>
    <row r="186" spans="1:37">
      <c r="A186" s="30"/>
      <c r="B186" s="26" t="s">
        <v>209</v>
      </c>
      <c r="C186" s="24">
        <f t="shared" si="75"/>
        <v>53</v>
      </c>
      <c r="D186" s="30"/>
      <c r="E186" s="30"/>
      <c r="F186" s="30">
        <v>2</v>
      </c>
      <c r="G186" s="30">
        <v>18400</v>
      </c>
      <c r="H186" s="128">
        <v>45</v>
      </c>
      <c r="I186" s="128">
        <v>517500</v>
      </c>
      <c r="J186" s="30">
        <v>6</v>
      </c>
      <c r="K186" s="30">
        <v>69000</v>
      </c>
      <c r="L186" s="122">
        <f t="shared" si="73"/>
        <v>0</v>
      </c>
      <c r="M186" s="30"/>
      <c r="N186" s="30"/>
      <c r="O186" s="30"/>
      <c r="P186" s="30"/>
      <c r="Q186" s="128"/>
      <c r="R186" s="128"/>
      <c r="S186" s="30"/>
      <c r="T186" s="30"/>
      <c r="U186" s="136"/>
      <c r="V186" s="122">
        <f t="shared" si="76"/>
        <v>7950</v>
      </c>
      <c r="W186" s="128"/>
      <c r="X186" s="128">
        <v>100</v>
      </c>
      <c r="Y186" s="122">
        <f t="shared" si="74"/>
        <v>7950</v>
      </c>
      <c r="Z186" s="141"/>
      <c r="AA186" s="143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</row>
    <row r="187" spans="1:37">
      <c r="A187" s="30" t="s">
        <v>210</v>
      </c>
      <c r="B187" s="26"/>
      <c r="C187" s="24">
        <f t="shared" si="75"/>
        <v>0</v>
      </c>
      <c r="D187" s="30"/>
      <c r="E187" s="30"/>
      <c r="F187" s="30"/>
      <c r="G187" s="30"/>
      <c r="H187" s="128"/>
      <c r="I187" s="128"/>
      <c r="J187" s="30"/>
      <c r="K187" s="30"/>
      <c r="L187" s="122">
        <f t="shared" si="73"/>
        <v>0</v>
      </c>
      <c r="M187" s="30"/>
      <c r="N187" s="30"/>
      <c r="O187" s="30"/>
      <c r="P187" s="30"/>
      <c r="Q187" s="128"/>
      <c r="R187" s="128"/>
      <c r="S187" s="30"/>
      <c r="T187" s="30"/>
      <c r="U187" s="136">
        <v>132000</v>
      </c>
      <c r="V187" s="122">
        <f t="shared" si="76"/>
        <v>0</v>
      </c>
      <c r="W187" s="128"/>
      <c r="X187" s="128">
        <v>100</v>
      </c>
      <c r="Y187" s="122">
        <f t="shared" si="74"/>
        <v>0</v>
      </c>
      <c r="Z187" s="141"/>
      <c r="AA187" s="143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</row>
    <row r="188" spans="1:37">
      <c r="A188" s="30"/>
      <c r="B188" s="26"/>
      <c r="C188" s="24">
        <f t="shared" si="75"/>
        <v>0</v>
      </c>
      <c r="D188" s="30"/>
      <c r="E188" s="30"/>
      <c r="F188" s="30"/>
      <c r="G188" s="30"/>
      <c r="H188" s="128"/>
      <c r="I188" s="128"/>
      <c r="J188" s="30"/>
      <c r="K188" s="30"/>
      <c r="L188" s="122">
        <f t="shared" si="73"/>
        <v>0</v>
      </c>
      <c r="M188" s="30"/>
      <c r="N188" s="30"/>
      <c r="O188" s="30"/>
      <c r="P188" s="30"/>
      <c r="Q188" s="128"/>
      <c r="R188" s="128"/>
      <c r="S188" s="30"/>
      <c r="T188" s="30"/>
      <c r="U188" s="136"/>
      <c r="V188" s="122">
        <f t="shared" si="76"/>
        <v>0</v>
      </c>
      <c r="W188" s="128"/>
      <c r="X188" s="128">
        <v>100</v>
      </c>
      <c r="Y188" s="122">
        <f t="shared" si="74"/>
        <v>0</v>
      </c>
      <c r="Z188" s="141"/>
      <c r="AA188" s="143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</row>
    <row r="189" spans="1:37">
      <c r="A189" s="30" t="s">
        <v>211</v>
      </c>
      <c r="B189" s="26"/>
      <c r="C189" s="24">
        <f t="shared" si="75"/>
        <v>0</v>
      </c>
      <c r="D189" s="30"/>
      <c r="E189" s="30"/>
      <c r="F189" s="30"/>
      <c r="G189" s="30"/>
      <c r="H189" s="128"/>
      <c r="I189" s="128"/>
      <c r="J189" s="30"/>
      <c r="K189" s="30"/>
      <c r="L189" s="122">
        <f t="shared" si="73"/>
        <v>0</v>
      </c>
      <c r="M189" s="30"/>
      <c r="N189" s="30"/>
      <c r="O189" s="30"/>
      <c r="P189" s="30"/>
      <c r="Q189" s="128"/>
      <c r="R189" s="128"/>
      <c r="S189" s="30"/>
      <c r="T189" s="30"/>
      <c r="U189" s="136">
        <v>108000</v>
      </c>
      <c r="V189" s="122">
        <f t="shared" si="76"/>
        <v>0</v>
      </c>
      <c r="W189" s="128"/>
      <c r="X189" s="128">
        <v>100</v>
      </c>
      <c r="Y189" s="122">
        <f t="shared" si="74"/>
        <v>0</v>
      </c>
      <c r="Z189" s="141"/>
      <c r="AA189" s="143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</row>
    <row r="190" spans="1:37" s="115" customFormat="1">
      <c r="A190" s="128" t="s">
        <v>212</v>
      </c>
      <c r="B190" s="147"/>
      <c r="C190" s="24">
        <f t="shared" si="75"/>
        <v>20</v>
      </c>
      <c r="D190" s="128">
        <f t="shared" ref="D190:T190" si="96">D191</f>
        <v>0</v>
      </c>
      <c r="E190" s="128">
        <f t="shared" si="96"/>
        <v>0</v>
      </c>
      <c r="F190" s="128">
        <f t="shared" si="96"/>
        <v>1</v>
      </c>
      <c r="G190" s="128">
        <f t="shared" si="96"/>
        <v>9200</v>
      </c>
      <c r="H190" s="128">
        <f t="shared" si="96"/>
        <v>14</v>
      </c>
      <c r="I190" s="128">
        <f t="shared" si="96"/>
        <v>161000</v>
      </c>
      <c r="J190" s="128">
        <f t="shared" si="96"/>
        <v>5</v>
      </c>
      <c r="K190" s="128">
        <f t="shared" si="96"/>
        <v>57500</v>
      </c>
      <c r="L190" s="122">
        <f t="shared" si="73"/>
        <v>0</v>
      </c>
      <c r="M190" s="128">
        <f t="shared" si="96"/>
        <v>0</v>
      </c>
      <c r="N190" s="128">
        <f t="shared" si="96"/>
        <v>0</v>
      </c>
      <c r="O190" s="128">
        <f t="shared" si="96"/>
        <v>0</v>
      </c>
      <c r="P190" s="128">
        <f t="shared" si="96"/>
        <v>0</v>
      </c>
      <c r="Q190" s="128">
        <f t="shared" si="96"/>
        <v>0</v>
      </c>
      <c r="R190" s="128">
        <f t="shared" si="96"/>
        <v>0</v>
      </c>
      <c r="S190" s="128">
        <f t="shared" si="96"/>
        <v>0</v>
      </c>
      <c r="T190" s="128">
        <f t="shared" si="96"/>
        <v>0</v>
      </c>
      <c r="U190" s="149">
        <v>96000</v>
      </c>
      <c r="V190" s="122">
        <f t="shared" si="76"/>
        <v>3000</v>
      </c>
      <c r="W190" s="122"/>
      <c r="X190" s="128">
        <v>100</v>
      </c>
      <c r="Y190" s="122">
        <f t="shared" si="74"/>
        <v>3000</v>
      </c>
      <c r="Z190" s="146"/>
      <c r="AA190" s="143"/>
    </row>
    <row r="191" spans="1:37">
      <c r="A191" s="30"/>
      <c r="B191" s="26" t="s">
        <v>213</v>
      </c>
      <c r="C191" s="24">
        <f t="shared" si="75"/>
        <v>20</v>
      </c>
      <c r="D191" s="30"/>
      <c r="E191" s="30"/>
      <c r="F191" s="30">
        <v>1</v>
      </c>
      <c r="G191" s="30">
        <v>9200</v>
      </c>
      <c r="H191" s="128">
        <v>14</v>
      </c>
      <c r="I191" s="128">
        <v>161000</v>
      </c>
      <c r="J191" s="30">
        <v>5</v>
      </c>
      <c r="K191" s="30">
        <v>57500</v>
      </c>
      <c r="L191" s="122">
        <f t="shared" si="73"/>
        <v>0</v>
      </c>
      <c r="M191" s="30"/>
      <c r="N191" s="30"/>
      <c r="O191" s="30"/>
      <c r="P191" s="30"/>
      <c r="Q191" s="128"/>
      <c r="R191" s="128"/>
      <c r="S191" s="30"/>
      <c r="T191" s="30"/>
      <c r="U191" s="136"/>
      <c r="V191" s="122">
        <f t="shared" si="76"/>
        <v>3000</v>
      </c>
      <c r="W191" s="128"/>
      <c r="X191" s="128">
        <v>100</v>
      </c>
      <c r="Y191" s="122">
        <f t="shared" si="74"/>
        <v>3000</v>
      </c>
      <c r="Z191" s="141"/>
      <c r="AA191" s="143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</row>
    <row r="192" spans="1:37" s="114" customFormat="1">
      <c r="A192" s="125" t="s">
        <v>214</v>
      </c>
      <c r="B192" s="126"/>
      <c r="C192" s="127">
        <f t="shared" si="75"/>
        <v>63</v>
      </c>
      <c r="D192" s="125">
        <f t="shared" ref="D192:W192" si="97">SUM(D193,D194,D195,D196,D198)</f>
        <v>0</v>
      </c>
      <c r="E192" s="125">
        <f t="shared" si="97"/>
        <v>0</v>
      </c>
      <c r="F192" s="125">
        <f t="shared" si="97"/>
        <v>63</v>
      </c>
      <c r="G192" s="125">
        <f t="shared" si="97"/>
        <v>579600</v>
      </c>
      <c r="H192" s="125">
        <f t="shared" si="97"/>
        <v>0</v>
      </c>
      <c r="I192" s="125">
        <f t="shared" si="97"/>
        <v>0</v>
      </c>
      <c r="J192" s="125">
        <f t="shared" si="97"/>
        <v>0</v>
      </c>
      <c r="K192" s="125">
        <f t="shared" si="97"/>
        <v>0</v>
      </c>
      <c r="L192" s="127">
        <f t="shared" si="73"/>
        <v>56</v>
      </c>
      <c r="M192" s="125">
        <f t="shared" si="97"/>
        <v>0</v>
      </c>
      <c r="N192" s="125">
        <f t="shared" si="97"/>
        <v>0</v>
      </c>
      <c r="O192" s="125">
        <f t="shared" si="97"/>
        <v>56</v>
      </c>
      <c r="P192" s="125">
        <f t="shared" si="97"/>
        <v>873600</v>
      </c>
      <c r="Q192" s="125">
        <f t="shared" si="97"/>
        <v>0</v>
      </c>
      <c r="R192" s="125">
        <f t="shared" si="97"/>
        <v>0</v>
      </c>
      <c r="S192" s="125">
        <f t="shared" si="97"/>
        <v>0</v>
      </c>
      <c r="T192" s="125">
        <f t="shared" si="97"/>
        <v>0</v>
      </c>
      <c r="U192" s="125">
        <f t="shared" si="97"/>
        <v>240000</v>
      </c>
      <c r="V192" s="127">
        <f t="shared" si="76"/>
        <v>24570</v>
      </c>
      <c r="W192" s="127">
        <f t="shared" si="97"/>
        <v>0</v>
      </c>
      <c r="X192" s="125">
        <v>100</v>
      </c>
      <c r="Y192" s="127">
        <f t="shared" si="74"/>
        <v>24570</v>
      </c>
      <c r="Z192" s="145"/>
      <c r="AA192" s="143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</row>
    <row r="193" spans="1:37">
      <c r="A193" s="30" t="s">
        <v>141</v>
      </c>
      <c r="B193" s="26" t="s">
        <v>215</v>
      </c>
      <c r="C193" s="24">
        <f t="shared" si="75"/>
        <v>63</v>
      </c>
      <c r="D193" s="30"/>
      <c r="E193" s="30"/>
      <c r="F193" s="30">
        <v>63</v>
      </c>
      <c r="G193" s="30">
        <v>579600</v>
      </c>
      <c r="H193" s="128"/>
      <c r="I193" s="128"/>
      <c r="J193" s="30"/>
      <c r="K193" s="30"/>
      <c r="L193" s="122">
        <f t="shared" si="73"/>
        <v>56</v>
      </c>
      <c r="M193" s="30"/>
      <c r="N193" s="30"/>
      <c r="O193" s="30">
        <v>56</v>
      </c>
      <c r="P193" s="30">
        <v>873600</v>
      </c>
      <c r="Q193" s="128"/>
      <c r="R193" s="128"/>
      <c r="S193" s="30"/>
      <c r="T193" s="30"/>
      <c r="U193" s="136"/>
      <c r="V193" s="122">
        <f t="shared" si="76"/>
        <v>24570</v>
      </c>
      <c r="W193" s="128"/>
      <c r="X193" s="128">
        <v>100</v>
      </c>
      <c r="Y193" s="122">
        <f t="shared" si="74"/>
        <v>24570</v>
      </c>
      <c r="Z193" s="141"/>
      <c r="AA193" s="143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</row>
    <row r="194" spans="1:37">
      <c r="A194" s="30" t="s">
        <v>216</v>
      </c>
      <c r="B194" s="26"/>
      <c r="C194" s="24">
        <f t="shared" si="75"/>
        <v>0</v>
      </c>
      <c r="D194" s="30"/>
      <c r="E194" s="30"/>
      <c r="F194" s="30"/>
      <c r="G194" s="30"/>
      <c r="H194" s="128"/>
      <c r="I194" s="128"/>
      <c r="J194" s="30"/>
      <c r="K194" s="30"/>
      <c r="L194" s="122">
        <f t="shared" si="73"/>
        <v>0</v>
      </c>
      <c r="M194" s="30"/>
      <c r="N194" s="30"/>
      <c r="O194" s="30"/>
      <c r="P194" s="30"/>
      <c r="Q194" s="128"/>
      <c r="R194" s="128"/>
      <c r="S194" s="30"/>
      <c r="T194" s="30"/>
      <c r="U194" s="136">
        <v>78000</v>
      </c>
      <c r="V194" s="122">
        <f t="shared" si="76"/>
        <v>0</v>
      </c>
      <c r="W194" s="128"/>
      <c r="X194" s="128">
        <v>100</v>
      </c>
      <c r="Y194" s="122">
        <f t="shared" si="74"/>
        <v>0</v>
      </c>
      <c r="Z194" s="141"/>
      <c r="AA194" s="143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</row>
    <row r="195" spans="1:37" ht="33.75">
      <c r="A195" s="158" t="s">
        <v>217</v>
      </c>
      <c r="B195" s="26"/>
      <c r="C195" s="24">
        <f t="shared" si="75"/>
        <v>0</v>
      </c>
      <c r="D195" s="30"/>
      <c r="E195" s="30"/>
      <c r="F195" s="30"/>
      <c r="G195" s="30"/>
      <c r="H195" s="128"/>
      <c r="I195" s="128"/>
      <c r="J195" s="30"/>
      <c r="K195" s="30"/>
      <c r="L195" s="122">
        <f t="shared" si="73"/>
        <v>0</v>
      </c>
      <c r="M195" s="30"/>
      <c r="N195" s="30"/>
      <c r="O195" s="30"/>
      <c r="P195" s="30"/>
      <c r="Q195" s="128"/>
      <c r="R195" s="128"/>
      <c r="S195" s="30"/>
      <c r="T195" s="30"/>
      <c r="U195" s="136"/>
      <c r="V195" s="122">
        <f t="shared" si="76"/>
        <v>0</v>
      </c>
      <c r="W195" s="128"/>
      <c r="X195" s="128">
        <v>100</v>
      </c>
      <c r="Y195" s="122">
        <f t="shared" si="74"/>
        <v>0</v>
      </c>
      <c r="Z195" s="141"/>
      <c r="AA195" s="143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</row>
    <row r="196" spans="1:37">
      <c r="A196" s="159" t="s">
        <v>218</v>
      </c>
      <c r="B196" s="26"/>
      <c r="C196" s="24">
        <f t="shared" si="75"/>
        <v>0</v>
      </c>
      <c r="D196" s="30"/>
      <c r="E196" s="30"/>
      <c r="F196" s="30"/>
      <c r="G196" s="30"/>
      <c r="H196" s="128"/>
      <c r="I196" s="128"/>
      <c r="J196" s="30"/>
      <c r="K196" s="30"/>
      <c r="L196" s="122">
        <f t="shared" si="73"/>
        <v>0</v>
      </c>
      <c r="M196" s="30"/>
      <c r="N196" s="30"/>
      <c r="O196" s="30"/>
      <c r="P196" s="30"/>
      <c r="Q196" s="128"/>
      <c r="R196" s="128"/>
      <c r="S196" s="30"/>
      <c r="T196" s="30"/>
      <c r="U196" s="136">
        <v>90000</v>
      </c>
      <c r="V196" s="122">
        <f t="shared" si="76"/>
        <v>0</v>
      </c>
      <c r="W196" s="128"/>
      <c r="X196" s="128">
        <v>100</v>
      </c>
      <c r="Y196" s="122">
        <f t="shared" si="74"/>
        <v>0</v>
      </c>
      <c r="Z196" s="141"/>
      <c r="AA196" s="143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</row>
    <row r="197" spans="1:37">
      <c r="A197" s="151"/>
      <c r="B197" s="26" t="s">
        <v>219</v>
      </c>
      <c r="C197" s="24">
        <f t="shared" si="75"/>
        <v>0</v>
      </c>
      <c r="D197" s="30"/>
      <c r="E197" s="30"/>
      <c r="F197" s="30"/>
      <c r="G197" s="30"/>
      <c r="H197" s="128"/>
      <c r="I197" s="128"/>
      <c r="J197" s="30"/>
      <c r="K197" s="30"/>
      <c r="L197" s="122">
        <f t="shared" si="73"/>
        <v>0</v>
      </c>
      <c r="M197" s="30"/>
      <c r="N197" s="30"/>
      <c r="O197" s="30"/>
      <c r="P197" s="30"/>
      <c r="Q197" s="128"/>
      <c r="R197" s="128"/>
      <c r="S197" s="30"/>
      <c r="T197" s="30"/>
      <c r="U197" s="136"/>
      <c r="V197" s="122">
        <f t="shared" si="76"/>
        <v>0</v>
      </c>
      <c r="W197" s="128"/>
      <c r="X197" s="128">
        <v>100</v>
      </c>
      <c r="Y197" s="122">
        <f t="shared" si="74"/>
        <v>0</v>
      </c>
      <c r="Z197" s="141"/>
      <c r="AA197" s="143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</row>
    <row r="198" spans="1:37">
      <c r="A198" s="159" t="s">
        <v>220</v>
      </c>
      <c r="B198" s="26"/>
      <c r="C198" s="24">
        <f t="shared" si="75"/>
        <v>0</v>
      </c>
      <c r="D198" s="30"/>
      <c r="E198" s="30"/>
      <c r="F198" s="30"/>
      <c r="G198" s="30"/>
      <c r="H198" s="128"/>
      <c r="I198" s="128"/>
      <c r="J198" s="30"/>
      <c r="K198" s="30"/>
      <c r="L198" s="122">
        <f t="shared" si="73"/>
        <v>0</v>
      </c>
      <c r="M198" s="30"/>
      <c r="N198" s="30"/>
      <c r="O198" s="30"/>
      <c r="P198" s="30"/>
      <c r="Q198" s="128"/>
      <c r="R198" s="128"/>
      <c r="S198" s="30"/>
      <c r="T198" s="30"/>
      <c r="U198" s="136">
        <v>72000</v>
      </c>
      <c r="V198" s="122">
        <f t="shared" si="76"/>
        <v>0</v>
      </c>
      <c r="W198" s="128"/>
      <c r="X198" s="128">
        <v>100</v>
      </c>
      <c r="Y198" s="122">
        <f t="shared" si="74"/>
        <v>0</v>
      </c>
      <c r="Z198" s="141"/>
      <c r="AA198" s="143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</row>
    <row r="199" spans="1:37" s="114" customFormat="1">
      <c r="A199" s="125" t="s">
        <v>221</v>
      </c>
      <c r="B199" s="126"/>
      <c r="C199" s="127">
        <f t="shared" si="75"/>
        <v>24</v>
      </c>
      <c r="D199" s="125">
        <f t="shared" ref="D199:T199" si="98">D200</f>
        <v>0</v>
      </c>
      <c r="E199" s="125">
        <f t="shared" si="98"/>
        <v>0</v>
      </c>
      <c r="F199" s="125">
        <f t="shared" si="98"/>
        <v>0</v>
      </c>
      <c r="G199" s="125">
        <f t="shared" si="98"/>
        <v>0</v>
      </c>
      <c r="H199" s="125">
        <f t="shared" si="98"/>
        <v>24</v>
      </c>
      <c r="I199" s="125">
        <f t="shared" si="98"/>
        <v>276000</v>
      </c>
      <c r="J199" s="125">
        <f t="shared" si="98"/>
        <v>0</v>
      </c>
      <c r="K199" s="125">
        <f t="shared" si="98"/>
        <v>0</v>
      </c>
      <c r="L199" s="127">
        <f t="shared" si="73"/>
        <v>0</v>
      </c>
      <c r="M199" s="125">
        <f t="shared" si="98"/>
        <v>0</v>
      </c>
      <c r="N199" s="125">
        <f t="shared" si="98"/>
        <v>0</v>
      </c>
      <c r="O199" s="125">
        <f t="shared" si="98"/>
        <v>0</v>
      </c>
      <c r="P199" s="125">
        <f t="shared" si="98"/>
        <v>0</v>
      </c>
      <c r="Q199" s="125">
        <f t="shared" si="98"/>
        <v>0</v>
      </c>
      <c r="R199" s="125">
        <f t="shared" si="98"/>
        <v>0</v>
      </c>
      <c r="S199" s="125">
        <f t="shared" si="98"/>
        <v>0</v>
      </c>
      <c r="T199" s="125">
        <f t="shared" si="98"/>
        <v>0</v>
      </c>
      <c r="U199" s="150">
        <v>24000</v>
      </c>
      <c r="V199" s="127">
        <f t="shared" si="76"/>
        <v>3600</v>
      </c>
      <c r="W199" s="127"/>
      <c r="X199" s="125">
        <v>100</v>
      </c>
      <c r="Y199" s="127">
        <f t="shared" si="74"/>
        <v>3600</v>
      </c>
      <c r="Z199" s="145"/>
      <c r="AA199" s="143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</row>
    <row r="200" spans="1:37">
      <c r="A200" s="151"/>
      <c r="B200" s="26" t="s">
        <v>222</v>
      </c>
      <c r="C200" s="24">
        <f t="shared" si="75"/>
        <v>24</v>
      </c>
      <c r="D200" s="30"/>
      <c r="E200" s="30"/>
      <c r="F200" s="30"/>
      <c r="G200" s="30"/>
      <c r="H200" s="128">
        <v>24</v>
      </c>
      <c r="I200" s="128">
        <v>276000</v>
      </c>
      <c r="J200" s="30"/>
      <c r="K200" s="30"/>
      <c r="L200" s="122">
        <f t="shared" si="73"/>
        <v>0</v>
      </c>
      <c r="M200" s="30"/>
      <c r="N200" s="30"/>
      <c r="O200" s="30"/>
      <c r="P200" s="30"/>
      <c r="Q200" s="128"/>
      <c r="R200" s="128"/>
      <c r="S200" s="30"/>
      <c r="T200" s="30"/>
      <c r="U200" s="136"/>
      <c r="V200" s="122">
        <f t="shared" si="76"/>
        <v>3600</v>
      </c>
      <c r="W200" s="128"/>
      <c r="X200" s="128">
        <v>100</v>
      </c>
      <c r="Y200" s="122">
        <f t="shared" si="74"/>
        <v>3600</v>
      </c>
      <c r="Z200" s="141"/>
      <c r="AA200" s="143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</row>
    <row r="201" spans="1:37" s="114" customFormat="1">
      <c r="A201" s="125" t="s">
        <v>223</v>
      </c>
      <c r="B201" s="126"/>
      <c r="C201" s="127">
        <f t="shared" si="75"/>
        <v>305</v>
      </c>
      <c r="D201" s="125">
        <f t="shared" ref="D201:W201" si="99">SUM(D202,D203,D204,D205,D206,D207,D208,D209,D210,D212)</f>
        <v>35</v>
      </c>
      <c r="E201" s="125">
        <f t="shared" si="99"/>
        <v>322000</v>
      </c>
      <c r="F201" s="125">
        <f t="shared" si="99"/>
        <v>194</v>
      </c>
      <c r="G201" s="125">
        <f t="shared" si="99"/>
        <v>1784800</v>
      </c>
      <c r="H201" s="125">
        <f t="shared" si="99"/>
        <v>76</v>
      </c>
      <c r="I201" s="125">
        <f t="shared" si="99"/>
        <v>874000</v>
      </c>
      <c r="J201" s="125">
        <f t="shared" si="99"/>
        <v>0</v>
      </c>
      <c r="K201" s="125">
        <f t="shared" si="99"/>
        <v>0</v>
      </c>
      <c r="L201" s="127">
        <f t="shared" si="73"/>
        <v>163</v>
      </c>
      <c r="M201" s="125">
        <f t="shared" si="99"/>
        <v>32</v>
      </c>
      <c r="N201" s="125">
        <f t="shared" si="99"/>
        <v>499200</v>
      </c>
      <c r="O201" s="125">
        <f t="shared" si="99"/>
        <v>131</v>
      </c>
      <c r="P201" s="125">
        <f t="shared" si="99"/>
        <v>2043600</v>
      </c>
      <c r="Q201" s="125">
        <f t="shared" si="99"/>
        <v>0</v>
      </c>
      <c r="R201" s="125">
        <f t="shared" si="99"/>
        <v>0</v>
      </c>
      <c r="S201" s="125">
        <f t="shared" si="99"/>
        <v>0</v>
      </c>
      <c r="T201" s="125">
        <f t="shared" si="99"/>
        <v>0</v>
      </c>
      <c r="U201" s="125">
        <f t="shared" si="99"/>
        <v>3678000</v>
      </c>
      <c r="V201" s="127">
        <f t="shared" si="76"/>
        <v>89760</v>
      </c>
      <c r="W201" s="127">
        <f t="shared" si="99"/>
        <v>0</v>
      </c>
      <c r="X201" s="125">
        <v>100</v>
      </c>
      <c r="Y201" s="127">
        <f t="shared" si="74"/>
        <v>89760</v>
      </c>
      <c r="Z201" s="145"/>
      <c r="AA201" s="143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</row>
    <row r="202" spans="1:37">
      <c r="A202" s="30" t="s">
        <v>224</v>
      </c>
      <c r="B202" s="26" t="s">
        <v>225</v>
      </c>
      <c r="C202" s="24">
        <f t="shared" si="75"/>
        <v>281</v>
      </c>
      <c r="D202" s="30">
        <v>35</v>
      </c>
      <c r="E202" s="30">
        <v>322000</v>
      </c>
      <c r="F202" s="30">
        <v>194</v>
      </c>
      <c r="G202" s="30">
        <v>1784800</v>
      </c>
      <c r="H202" s="128">
        <v>52</v>
      </c>
      <c r="I202" s="128">
        <v>598000</v>
      </c>
      <c r="J202" s="30"/>
      <c r="K202" s="30"/>
      <c r="L202" s="122">
        <f t="shared" ref="L202:L265" si="100">SUM(M202,O202,Q202,S202)</f>
        <v>163</v>
      </c>
      <c r="M202" s="30">
        <v>32</v>
      </c>
      <c r="N202" s="30">
        <v>499200</v>
      </c>
      <c r="O202" s="30">
        <v>131</v>
      </c>
      <c r="P202" s="30">
        <v>2043600</v>
      </c>
      <c r="Q202" s="128"/>
      <c r="R202" s="128"/>
      <c r="S202" s="30"/>
      <c r="T202" s="30"/>
      <c r="U202" s="136"/>
      <c r="V202" s="122">
        <f t="shared" si="76"/>
        <v>86160</v>
      </c>
      <c r="W202" s="128"/>
      <c r="X202" s="128">
        <v>100</v>
      </c>
      <c r="Y202" s="122">
        <f t="shared" ref="Y202:Y265" si="101">V202*1</f>
        <v>86160</v>
      </c>
      <c r="Z202" s="141"/>
      <c r="AA202" s="143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</row>
    <row r="203" spans="1:37">
      <c r="A203" s="151" t="s">
        <v>226</v>
      </c>
      <c r="B203" s="26"/>
      <c r="C203" s="24">
        <f t="shared" ref="C203:C266" si="102">SUM(D203,F203,H203,J203)</f>
        <v>0</v>
      </c>
      <c r="D203" s="30"/>
      <c r="E203" s="30"/>
      <c r="F203" s="30"/>
      <c r="G203" s="30"/>
      <c r="H203" s="128"/>
      <c r="I203" s="128"/>
      <c r="J203" s="30"/>
      <c r="K203" s="30"/>
      <c r="L203" s="122">
        <f t="shared" si="100"/>
        <v>0</v>
      </c>
      <c r="M203" s="30"/>
      <c r="N203" s="30"/>
      <c r="O203" s="30"/>
      <c r="P203" s="30"/>
      <c r="Q203" s="128"/>
      <c r="R203" s="128"/>
      <c r="S203" s="30"/>
      <c r="T203" s="30"/>
      <c r="U203" s="136">
        <v>210000</v>
      </c>
      <c r="V203" s="122">
        <f t="shared" ref="V203:V266" si="103">SUM(C203*150+L203*270)</f>
        <v>0</v>
      </c>
      <c r="W203" s="128"/>
      <c r="X203" s="128">
        <v>100</v>
      </c>
      <c r="Y203" s="122">
        <f t="shared" si="101"/>
        <v>0</v>
      </c>
      <c r="Z203" s="141"/>
      <c r="AA203" s="143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</row>
    <row r="204" spans="1:37">
      <c r="A204" s="159" t="s">
        <v>227</v>
      </c>
      <c r="B204" s="26"/>
      <c r="C204" s="24">
        <f t="shared" si="102"/>
        <v>0</v>
      </c>
      <c r="D204" s="30"/>
      <c r="E204" s="30"/>
      <c r="F204" s="30"/>
      <c r="G204" s="30"/>
      <c r="H204" s="128"/>
      <c r="I204" s="128"/>
      <c r="J204" s="30"/>
      <c r="K204" s="30"/>
      <c r="L204" s="122">
        <f t="shared" si="100"/>
        <v>0</v>
      </c>
      <c r="M204" s="30"/>
      <c r="N204" s="30"/>
      <c r="O204" s="30"/>
      <c r="P204" s="30"/>
      <c r="Q204" s="128"/>
      <c r="R204" s="128"/>
      <c r="S204" s="30"/>
      <c r="T204" s="30"/>
      <c r="U204" s="136">
        <v>228000</v>
      </c>
      <c r="V204" s="122">
        <f t="shared" si="103"/>
        <v>0</v>
      </c>
      <c r="W204" s="128"/>
      <c r="X204" s="128">
        <v>100</v>
      </c>
      <c r="Y204" s="122">
        <f t="shared" si="101"/>
        <v>0</v>
      </c>
      <c r="Z204" s="141"/>
      <c r="AA204" s="143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</row>
    <row r="205" spans="1:37">
      <c r="A205" s="151" t="s">
        <v>228</v>
      </c>
      <c r="B205" s="26"/>
      <c r="C205" s="24">
        <f t="shared" si="102"/>
        <v>0</v>
      </c>
      <c r="D205" s="30"/>
      <c r="E205" s="30"/>
      <c r="F205" s="30"/>
      <c r="G205" s="30"/>
      <c r="H205" s="128"/>
      <c r="I205" s="128"/>
      <c r="J205" s="30"/>
      <c r="K205" s="30"/>
      <c r="L205" s="122">
        <f t="shared" si="100"/>
        <v>0</v>
      </c>
      <c r="M205" s="30"/>
      <c r="N205" s="30"/>
      <c r="O205" s="30"/>
      <c r="P205" s="30"/>
      <c r="Q205" s="128"/>
      <c r="R205" s="128"/>
      <c r="S205" s="30"/>
      <c r="T205" s="30"/>
      <c r="U205" s="136">
        <v>108000</v>
      </c>
      <c r="V205" s="122">
        <f t="shared" si="103"/>
        <v>0</v>
      </c>
      <c r="W205" s="128"/>
      <c r="X205" s="128">
        <v>100</v>
      </c>
      <c r="Y205" s="122">
        <f t="shared" si="101"/>
        <v>0</v>
      </c>
      <c r="Z205" s="141"/>
      <c r="AA205" s="143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</row>
    <row r="206" spans="1:37">
      <c r="A206" s="151" t="s">
        <v>229</v>
      </c>
      <c r="B206" s="26"/>
      <c r="C206" s="24">
        <f t="shared" si="102"/>
        <v>0</v>
      </c>
      <c r="D206" s="30"/>
      <c r="E206" s="30"/>
      <c r="F206" s="30"/>
      <c r="G206" s="30"/>
      <c r="H206" s="128"/>
      <c r="I206" s="128"/>
      <c r="J206" s="30"/>
      <c r="K206" s="30"/>
      <c r="L206" s="122">
        <f t="shared" si="100"/>
        <v>0</v>
      </c>
      <c r="M206" s="30"/>
      <c r="N206" s="30"/>
      <c r="O206" s="30"/>
      <c r="P206" s="30"/>
      <c r="Q206" s="128"/>
      <c r="R206" s="128"/>
      <c r="S206" s="30"/>
      <c r="T206" s="30"/>
      <c r="U206" s="136">
        <v>30000</v>
      </c>
      <c r="V206" s="122">
        <f t="shared" si="103"/>
        <v>0</v>
      </c>
      <c r="W206" s="128"/>
      <c r="X206" s="128">
        <v>100</v>
      </c>
      <c r="Y206" s="122">
        <f t="shared" si="101"/>
        <v>0</v>
      </c>
      <c r="Z206" s="141"/>
      <c r="AA206" s="143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</row>
    <row r="207" spans="1:37" ht="45">
      <c r="A207" s="152" t="s">
        <v>230</v>
      </c>
      <c r="B207" s="26"/>
      <c r="C207" s="24">
        <f t="shared" si="102"/>
        <v>0</v>
      </c>
      <c r="D207" s="30"/>
      <c r="E207" s="30"/>
      <c r="F207" s="30"/>
      <c r="G207" s="30"/>
      <c r="H207" s="128"/>
      <c r="I207" s="128"/>
      <c r="J207" s="30"/>
      <c r="K207" s="30"/>
      <c r="L207" s="122">
        <f t="shared" si="100"/>
        <v>0</v>
      </c>
      <c r="M207" s="30"/>
      <c r="N207" s="30"/>
      <c r="O207" s="30"/>
      <c r="P207" s="30"/>
      <c r="Q207" s="128"/>
      <c r="R207" s="128"/>
      <c r="S207" s="30"/>
      <c r="T207" s="30"/>
      <c r="U207" s="136">
        <v>6000</v>
      </c>
      <c r="V207" s="122">
        <f t="shared" si="103"/>
        <v>0</v>
      </c>
      <c r="W207" s="128"/>
      <c r="X207" s="128">
        <v>100</v>
      </c>
      <c r="Y207" s="122">
        <f t="shared" si="101"/>
        <v>0</v>
      </c>
      <c r="Z207" s="141"/>
      <c r="AA207" s="143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</row>
    <row r="208" spans="1:37">
      <c r="A208" s="159" t="s">
        <v>231</v>
      </c>
      <c r="B208" s="26"/>
      <c r="C208" s="24">
        <f t="shared" si="102"/>
        <v>0</v>
      </c>
      <c r="D208" s="30"/>
      <c r="E208" s="30"/>
      <c r="F208" s="30"/>
      <c r="G208" s="30"/>
      <c r="H208" s="128"/>
      <c r="I208" s="128"/>
      <c r="J208" s="30"/>
      <c r="K208" s="30"/>
      <c r="L208" s="122">
        <f t="shared" si="100"/>
        <v>0</v>
      </c>
      <c r="M208" s="30"/>
      <c r="N208" s="30"/>
      <c r="O208" s="30"/>
      <c r="P208" s="30"/>
      <c r="Q208" s="128"/>
      <c r="R208" s="128"/>
      <c r="S208" s="30"/>
      <c r="T208" s="30"/>
      <c r="U208" s="136">
        <v>978000</v>
      </c>
      <c r="V208" s="122">
        <f t="shared" si="103"/>
        <v>0</v>
      </c>
      <c r="W208" s="128"/>
      <c r="X208" s="128">
        <v>100</v>
      </c>
      <c r="Y208" s="122">
        <f t="shared" si="101"/>
        <v>0</v>
      </c>
      <c r="Z208" s="141"/>
      <c r="AA208" s="143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</row>
    <row r="209" spans="1:37">
      <c r="A209" s="159" t="s">
        <v>232</v>
      </c>
      <c r="B209" s="26"/>
      <c r="C209" s="24">
        <f t="shared" si="102"/>
        <v>0</v>
      </c>
      <c r="D209" s="30"/>
      <c r="E209" s="30"/>
      <c r="F209" s="30"/>
      <c r="G209" s="30"/>
      <c r="H209" s="128"/>
      <c r="I209" s="128"/>
      <c r="J209" s="30"/>
      <c r="K209" s="30"/>
      <c r="L209" s="122">
        <f t="shared" si="100"/>
        <v>0</v>
      </c>
      <c r="M209" s="30"/>
      <c r="N209" s="30"/>
      <c r="O209" s="30"/>
      <c r="P209" s="30"/>
      <c r="Q209" s="128"/>
      <c r="R209" s="128"/>
      <c r="S209" s="30"/>
      <c r="T209" s="30"/>
      <c r="U209" s="136">
        <v>684000</v>
      </c>
      <c r="V209" s="122">
        <f t="shared" si="103"/>
        <v>0</v>
      </c>
      <c r="W209" s="128"/>
      <c r="X209" s="128">
        <v>100</v>
      </c>
      <c r="Y209" s="122">
        <f t="shared" si="101"/>
        <v>0</v>
      </c>
      <c r="Z209" s="141"/>
      <c r="AA209" s="143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</row>
    <row r="210" spans="1:37" s="115" customFormat="1">
      <c r="A210" s="128" t="s">
        <v>233</v>
      </c>
      <c r="B210" s="147"/>
      <c r="C210" s="24">
        <f t="shared" si="102"/>
        <v>24</v>
      </c>
      <c r="D210" s="128">
        <f t="shared" ref="D210:T210" si="104">D211</f>
        <v>0</v>
      </c>
      <c r="E210" s="128">
        <f t="shared" si="104"/>
        <v>0</v>
      </c>
      <c r="F210" s="128">
        <f t="shared" si="104"/>
        <v>0</v>
      </c>
      <c r="G210" s="128">
        <f t="shared" si="104"/>
        <v>0</v>
      </c>
      <c r="H210" s="128">
        <f t="shared" si="104"/>
        <v>24</v>
      </c>
      <c r="I210" s="128">
        <f t="shared" si="104"/>
        <v>276000</v>
      </c>
      <c r="J210" s="128">
        <f t="shared" si="104"/>
        <v>0</v>
      </c>
      <c r="K210" s="128">
        <f t="shared" si="104"/>
        <v>0</v>
      </c>
      <c r="L210" s="122">
        <f t="shared" si="100"/>
        <v>0</v>
      </c>
      <c r="M210" s="128">
        <f t="shared" si="104"/>
        <v>0</v>
      </c>
      <c r="N210" s="128">
        <f t="shared" si="104"/>
        <v>0</v>
      </c>
      <c r="O210" s="128">
        <f t="shared" si="104"/>
        <v>0</v>
      </c>
      <c r="P210" s="128">
        <f t="shared" si="104"/>
        <v>0</v>
      </c>
      <c r="Q210" s="128">
        <f t="shared" si="104"/>
        <v>0</v>
      </c>
      <c r="R210" s="128">
        <f t="shared" si="104"/>
        <v>0</v>
      </c>
      <c r="S210" s="128">
        <f t="shared" si="104"/>
        <v>0</v>
      </c>
      <c r="T210" s="128">
        <f t="shared" si="104"/>
        <v>0</v>
      </c>
      <c r="U210" s="149">
        <v>72000</v>
      </c>
      <c r="V210" s="122">
        <f t="shared" si="103"/>
        <v>3600</v>
      </c>
      <c r="W210" s="122"/>
      <c r="X210" s="128">
        <v>100</v>
      </c>
      <c r="Y210" s="122">
        <f t="shared" si="101"/>
        <v>3600</v>
      </c>
      <c r="Z210" s="146"/>
      <c r="AA210" s="143"/>
    </row>
    <row r="211" spans="1:37">
      <c r="A211" s="30"/>
      <c r="B211" s="129" t="s">
        <v>234</v>
      </c>
      <c r="C211" s="24">
        <f t="shared" si="102"/>
        <v>24</v>
      </c>
      <c r="D211" s="122"/>
      <c r="E211" s="122"/>
      <c r="F211" s="122"/>
      <c r="G211" s="122"/>
      <c r="H211" s="122">
        <v>24</v>
      </c>
      <c r="I211" s="122">
        <v>276000</v>
      </c>
      <c r="J211" s="122"/>
      <c r="K211" s="122"/>
      <c r="L211" s="122">
        <f t="shared" si="100"/>
        <v>0</v>
      </c>
      <c r="M211" s="122"/>
      <c r="N211" s="122"/>
      <c r="O211" s="122"/>
      <c r="P211" s="122"/>
      <c r="Q211" s="122"/>
      <c r="R211" s="122"/>
      <c r="S211" s="122"/>
      <c r="T211" s="122"/>
      <c r="U211" s="51"/>
      <c r="V211" s="122">
        <f t="shared" si="103"/>
        <v>3600</v>
      </c>
      <c r="W211" s="128"/>
      <c r="X211" s="128">
        <v>100</v>
      </c>
      <c r="Y211" s="122">
        <f t="shared" si="101"/>
        <v>3600</v>
      </c>
      <c r="Z211" s="141"/>
      <c r="AA211" s="143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</row>
    <row r="212" spans="1:37">
      <c r="A212" s="30" t="s">
        <v>235</v>
      </c>
      <c r="B212" s="129"/>
      <c r="C212" s="24">
        <f t="shared" si="102"/>
        <v>0</v>
      </c>
      <c r="D212" s="128">
        <f t="shared" ref="D212:T212" si="105">D213+D214+D215</f>
        <v>0</v>
      </c>
      <c r="E212" s="128">
        <f t="shared" si="105"/>
        <v>0</v>
      </c>
      <c r="F212" s="128">
        <f t="shared" si="105"/>
        <v>0</v>
      </c>
      <c r="G212" s="128">
        <f t="shared" si="105"/>
        <v>0</v>
      </c>
      <c r="H212" s="128">
        <f t="shared" si="105"/>
        <v>0</v>
      </c>
      <c r="I212" s="128">
        <f t="shared" si="105"/>
        <v>0</v>
      </c>
      <c r="J212" s="128">
        <f t="shared" si="105"/>
        <v>0</v>
      </c>
      <c r="K212" s="128">
        <f t="shared" si="105"/>
        <v>0</v>
      </c>
      <c r="L212" s="122">
        <f t="shared" si="100"/>
        <v>0</v>
      </c>
      <c r="M212" s="128">
        <f t="shared" si="105"/>
        <v>0</v>
      </c>
      <c r="N212" s="128">
        <f t="shared" si="105"/>
        <v>0</v>
      </c>
      <c r="O212" s="128">
        <f t="shared" si="105"/>
        <v>0</v>
      </c>
      <c r="P212" s="128">
        <f t="shared" si="105"/>
        <v>0</v>
      </c>
      <c r="Q212" s="128">
        <f t="shared" si="105"/>
        <v>0</v>
      </c>
      <c r="R212" s="128">
        <f t="shared" si="105"/>
        <v>0</v>
      </c>
      <c r="S212" s="128">
        <f t="shared" si="105"/>
        <v>0</v>
      </c>
      <c r="T212" s="128">
        <f t="shared" si="105"/>
        <v>0</v>
      </c>
      <c r="U212" s="51">
        <v>1362000</v>
      </c>
      <c r="V212" s="122">
        <f t="shared" si="103"/>
        <v>0</v>
      </c>
      <c r="W212" s="128"/>
      <c r="X212" s="128">
        <v>100</v>
      </c>
      <c r="Y212" s="122">
        <f t="shared" si="101"/>
        <v>0</v>
      </c>
      <c r="Z212" s="141"/>
      <c r="AA212" s="143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</row>
    <row r="213" spans="1:37">
      <c r="A213" s="30"/>
      <c r="B213" s="129" t="s">
        <v>236</v>
      </c>
      <c r="C213" s="24">
        <f t="shared" si="102"/>
        <v>0</v>
      </c>
      <c r="D213" s="128"/>
      <c r="E213" s="128"/>
      <c r="F213" s="128"/>
      <c r="G213" s="128"/>
      <c r="H213" s="128"/>
      <c r="I213" s="128"/>
      <c r="J213" s="128"/>
      <c r="K213" s="128"/>
      <c r="L213" s="122">
        <f t="shared" si="100"/>
        <v>0</v>
      </c>
      <c r="M213" s="128"/>
      <c r="N213" s="128"/>
      <c r="O213" s="128"/>
      <c r="P213" s="128"/>
      <c r="Q213" s="128"/>
      <c r="R213" s="128"/>
      <c r="S213" s="128"/>
      <c r="T213" s="128"/>
      <c r="U213" s="136"/>
      <c r="V213" s="122">
        <f t="shared" si="103"/>
        <v>0</v>
      </c>
      <c r="W213" s="128"/>
      <c r="X213" s="128">
        <v>100</v>
      </c>
      <c r="Y213" s="122">
        <f t="shared" si="101"/>
        <v>0</v>
      </c>
      <c r="Z213" s="141"/>
      <c r="AA213" s="143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</row>
    <row r="214" spans="1:37">
      <c r="A214" s="30"/>
      <c r="B214" s="129" t="s">
        <v>237</v>
      </c>
      <c r="C214" s="24">
        <f t="shared" si="102"/>
        <v>0</v>
      </c>
      <c r="D214" s="128"/>
      <c r="E214" s="128"/>
      <c r="F214" s="128"/>
      <c r="G214" s="128"/>
      <c r="H214" s="128"/>
      <c r="I214" s="128"/>
      <c r="J214" s="128"/>
      <c r="K214" s="128"/>
      <c r="L214" s="122">
        <f t="shared" si="100"/>
        <v>0</v>
      </c>
      <c r="M214" s="128"/>
      <c r="N214" s="128"/>
      <c r="O214" s="128"/>
      <c r="P214" s="128"/>
      <c r="Q214" s="128"/>
      <c r="R214" s="128"/>
      <c r="S214" s="128"/>
      <c r="T214" s="128"/>
      <c r="U214" s="136"/>
      <c r="V214" s="122">
        <f t="shared" si="103"/>
        <v>0</v>
      </c>
      <c r="W214" s="128"/>
      <c r="X214" s="128">
        <v>100</v>
      </c>
      <c r="Y214" s="122">
        <f t="shared" si="101"/>
        <v>0</v>
      </c>
      <c r="Z214" s="141"/>
      <c r="AA214" s="143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</row>
    <row r="215" spans="1:37">
      <c r="A215" s="30"/>
      <c r="B215" s="26" t="s">
        <v>238</v>
      </c>
      <c r="C215" s="24">
        <f t="shared" si="102"/>
        <v>0</v>
      </c>
      <c r="D215" s="30"/>
      <c r="E215" s="30"/>
      <c r="F215" s="30"/>
      <c r="G215" s="30"/>
      <c r="H215" s="128"/>
      <c r="I215" s="128"/>
      <c r="J215" s="30"/>
      <c r="K215" s="30"/>
      <c r="L215" s="122">
        <f t="shared" si="100"/>
        <v>0</v>
      </c>
      <c r="M215" s="30"/>
      <c r="N215" s="30"/>
      <c r="O215" s="30"/>
      <c r="P215" s="30"/>
      <c r="Q215" s="128"/>
      <c r="R215" s="128"/>
      <c r="S215" s="30"/>
      <c r="T215" s="30"/>
      <c r="U215" s="136"/>
      <c r="V215" s="122">
        <f t="shared" si="103"/>
        <v>0</v>
      </c>
      <c r="W215" s="128"/>
      <c r="X215" s="128">
        <v>100</v>
      </c>
      <c r="Y215" s="122">
        <f t="shared" si="101"/>
        <v>0</v>
      </c>
      <c r="Z215" s="141"/>
      <c r="AA215" s="143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</row>
    <row r="216" spans="1:37" s="114" customFormat="1">
      <c r="A216" s="125" t="s">
        <v>239</v>
      </c>
      <c r="B216" s="126"/>
      <c r="C216" s="127">
        <f t="shared" si="102"/>
        <v>0</v>
      </c>
      <c r="D216" s="127"/>
      <c r="E216" s="127"/>
      <c r="F216" s="127"/>
      <c r="G216" s="127"/>
      <c r="H216" s="127"/>
      <c r="I216" s="127"/>
      <c r="J216" s="127"/>
      <c r="K216" s="127"/>
      <c r="L216" s="127">
        <f t="shared" si="100"/>
        <v>0</v>
      </c>
      <c r="M216" s="127"/>
      <c r="N216" s="127"/>
      <c r="O216" s="127"/>
      <c r="P216" s="127"/>
      <c r="Q216" s="127"/>
      <c r="R216" s="127"/>
      <c r="S216" s="127"/>
      <c r="T216" s="127"/>
      <c r="U216" s="150">
        <v>582000</v>
      </c>
      <c r="V216" s="127">
        <f t="shared" si="103"/>
        <v>0</v>
      </c>
      <c r="W216" s="127"/>
      <c r="X216" s="125">
        <v>100</v>
      </c>
      <c r="Y216" s="127">
        <f t="shared" si="101"/>
        <v>0</v>
      </c>
      <c r="Z216" s="145"/>
      <c r="AA216" s="143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</row>
    <row r="217" spans="1:37" s="114" customFormat="1">
      <c r="A217" s="125" t="s">
        <v>240</v>
      </c>
      <c r="B217" s="126"/>
      <c r="C217" s="127">
        <f t="shared" si="102"/>
        <v>630</v>
      </c>
      <c r="D217" s="125">
        <f t="shared" ref="D217:W217" si="106">SUM(D218,D219,D221,D223,D224,D225,D226,D227)</f>
        <v>0</v>
      </c>
      <c r="E217" s="125">
        <f t="shared" si="106"/>
        <v>0</v>
      </c>
      <c r="F217" s="125">
        <f t="shared" si="106"/>
        <v>297</v>
      </c>
      <c r="G217" s="125">
        <f t="shared" si="106"/>
        <v>2732400</v>
      </c>
      <c r="H217" s="125">
        <f t="shared" si="106"/>
        <v>255</v>
      </c>
      <c r="I217" s="125">
        <f t="shared" si="106"/>
        <v>2932500</v>
      </c>
      <c r="J217" s="125">
        <f t="shared" si="106"/>
        <v>78</v>
      </c>
      <c r="K217" s="125">
        <f t="shared" si="106"/>
        <v>897000</v>
      </c>
      <c r="L217" s="127">
        <f t="shared" si="100"/>
        <v>130</v>
      </c>
      <c r="M217" s="125">
        <f t="shared" si="106"/>
        <v>0</v>
      </c>
      <c r="N217" s="125">
        <f t="shared" si="106"/>
        <v>0</v>
      </c>
      <c r="O217" s="125">
        <f t="shared" si="106"/>
        <v>75</v>
      </c>
      <c r="P217" s="125">
        <f t="shared" si="106"/>
        <v>1170000</v>
      </c>
      <c r="Q217" s="125">
        <f t="shared" si="106"/>
        <v>55</v>
      </c>
      <c r="R217" s="125">
        <f t="shared" si="106"/>
        <v>1072500</v>
      </c>
      <c r="S217" s="125">
        <f t="shared" si="106"/>
        <v>0</v>
      </c>
      <c r="T217" s="125">
        <f t="shared" si="106"/>
        <v>0</v>
      </c>
      <c r="U217" s="125">
        <f t="shared" si="106"/>
        <v>2250000</v>
      </c>
      <c r="V217" s="127">
        <f t="shared" si="103"/>
        <v>129600</v>
      </c>
      <c r="W217" s="127">
        <f t="shared" si="106"/>
        <v>0</v>
      </c>
      <c r="X217" s="125">
        <v>100</v>
      </c>
      <c r="Y217" s="127">
        <f t="shared" si="101"/>
        <v>129600</v>
      </c>
      <c r="Z217" s="145"/>
      <c r="AA217" s="143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</row>
    <row r="218" spans="1:37">
      <c r="A218" s="30" t="s">
        <v>241</v>
      </c>
      <c r="B218" s="26" t="s">
        <v>242</v>
      </c>
      <c r="C218" s="24">
        <f t="shared" si="102"/>
        <v>272</v>
      </c>
      <c r="D218" s="30"/>
      <c r="E218" s="30"/>
      <c r="F218" s="30">
        <v>117</v>
      </c>
      <c r="G218" s="30">
        <v>1076400</v>
      </c>
      <c r="H218" s="128">
        <v>155</v>
      </c>
      <c r="I218" s="128">
        <v>1782500</v>
      </c>
      <c r="J218" s="30"/>
      <c r="K218" s="30"/>
      <c r="L218" s="122">
        <f t="shared" si="100"/>
        <v>113</v>
      </c>
      <c r="M218" s="30"/>
      <c r="N218" s="30"/>
      <c r="O218" s="30">
        <v>58</v>
      </c>
      <c r="P218" s="30">
        <v>904800</v>
      </c>
      <c r="Q218" s="128">
        <v>55</v>
      </c>
      <c r="R218" s="128">
        <v>1072500</v>
      </c>
      <c r="S218" s="30"/>
      <c r="T218" s="30"/>
      <c r="U218" s="136">
        <v>138000</v>
      </c>
      <c r="V218" s="122">
        <f t="shared" si="103"/>
        <v>71310</v>
      </c>
      <c r="W218" s="128"/>
      <c r="X218" s="128">
        <v>100</v>
      </c>
      <c r="Y218" s="122">
        <f t="shared" si="101"/>
        <v>71310</v>
      </c>
      <c r="Z218" s="141"/>
      <c r="AA218" s="143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</row>
    <row r="219" spans="1:37">
      <c r="A219" s="30" t="s">
        <v>243</v>
      </c>
      <c r="B219" s="129"/>
      <c r="C219" s="24">
        <f t="shared" si="102"/>
        <v>57</v>
      </c>
      <c r="D219" s="128">
        <f t="shared" ref="D219:T219" si="107">D220</f>
        <v>0</v>
      </c>
      <c r="E219" s="128">
        <f t="shared" si="107"/>
        <v>0</v>
      </c>
      <c r="F219" s="128">
        <f t="shared" si="107"/>
        <v>49</v>
      </c>
      <c r="G219" s="128">
        <f t="shared" si="107"/>
        <v>450800</v>
      </c>
      <c r="H219" s="128">
        <f t="shared" si="107"/>
        <v>8</v>
      </c>
      <c r="I219" s="128">
        <f t="shared" si="107"/>
        <v>92000</v>
      </c>
      <c r="J219" s="128">
        <f t="shared" si="107"/>
        <v>0</v>
      </c>
      <c r="K219" s="128">
        <f t="shared" si="107"/>
        <v>0</v>
      </c>
      <c r="L219" s="122">
        <f t="shared" si="100"/>
        <v>17</v>
      </c>
      <c r="M219" s="128">
        <f t="shared" si="107"/>
        <v>0</v>
      </c>
      <c r="N219" s="128">
        <f t="shared" si="107"/>
        <v>0</v>
      </c>
      <c r="O219" s="128">
        <f t="shared" si="107"/>
        <v>17</v>
      </c>
      <c r="P219" s="128">
        <f t="shared" si="107"/>
        <v>265200</v>
      </c>
      <c r="Q219" s="128">
        <f t="shared" si="107"/>
        <v>0</v>
      </c>
      <c r="R219" s="128">
        <f t="shared" si="107"/>
        <v>0</v>
      </c>
      <c r="S219" s="128">
        <f t="shared" si="107"/>
        <v>0</v>
      </c>
      <c r="T219" s="128">
        <f t="shared" si="107"/>
        <v>0</v>
      </c>
      <c r="U219" s="136">
        <v>180000</v>
      </c>
      <c r="V219" s="122">
        <f t="shared" si="103"/>
        <v>13140</v>
      </c>
      <c r="W219" s="128"/>
      <c r="X219" s="128">
        <v>100</v>
      </c>
      <c r="Y219" s="122">
        <f t="shared" si="101"/>
        <v>13140</v>
      </c>
      <c r="Z219" s="141"/>
      <c r="AA219" s="143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</row>
    <row r="220" spans="1:37">
      <c r="A220" s="30"/>
      <c r="B220" s="129" t="s">
        <v>244</v>
      </c>
      <c r="C220" s="24">
        <f t="shared" si="102"/>
        <v>57</v>
      </c>
      <c r="D220" s="128"/>
      <c r="E220" s="128"/>
      <c r="F220" s="128">
        <v>49</v>
      </c>
      <c r="G220" s="128">
        <v>450800</v>
      </c>
      <c r="H220" s="128">
        <v>8</v>
      </c>
      <c r="I220" s="128">
        <v>92000</v>
      </c>
      <c r="J220" s="128"/>
      <c r="K220" s="128"/>
      <c r="L220" s="122">
        <f t="shared" si="100"/>
        <v>17</v>
      </c>
      <c r="M220" s="128"/>
      <c r="N220" s="128"/>
      <c r="O220" s="128">
        <v>17</v>
      </c>
      <c r="P220" s="128">
        <v>265200</v>
      </c>
      <c r="Q220" s="128"/>
      <c r="R220" s="128"/>
      <c r="S220" s="128"/>
      <c r="T220" s="128"/>
      <c r="U220" s="136"/>
      <c r="V220" s="122">
        <f t="shared" si="103"/>
        <v>13140</v>
      </c>
      <c r="W220" s="128"/>
      <c r="X220" s="128">
        <v>100</v>
      </c>
      <c r="Y220" s="122">
        <f t="shared" si="101"/>
        <v>13140</v>
      </c>
      <c r="Z220" s="141"/>
      <c r="AA220" s="143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</row>
    <row r="221" spans="1:37">
      <c r="A221" s="30" t="s">
        <v>245</v>
      </c>
      <c r="B221" s="26"/>
      <c r="C221" s="24">
        <f t="shared" si="102"/>
        <v>35</v>
      </c>
      <c r="D221" s="30">
        <f t="shared" ref="D221:T221" si="108">D222</f>
        <v>0</v>
      </c>
      <c r="E221" s="30">
        <f t="shared" si="108"/>
        <v>0</v>
      </c>
      <c r="F221" s="30">
        <f t="shared" si="108"/>
        <v>35</v>
      </c>
      <c r="G221" s="30">
        <f t="shared" si="108"/>
        <v>322000</v>
      </c>
      <c r="H221" s="30">
        <f t="shared" si="108"/>
        <v>0</v>
      </c>
      <c r="I221" s="30">
        <f t="shared" si="108"/>
        <v>0</v>
      </c>
      <c r="J221" s="30">
        <f t="shared" si="108"/>
        <v>0</v>
      </c>
      <c r="K221" s="30">
        <f t="shared" si="108"/>
        <v>0</v>
      </c>
      <c r="L221" s="122">
        <f t="shared" si="100"/>
        <v>0</v>
      </c>
      <c r="M221" s="30">
        <f t="shared" si="108"/>
        <v>0</v>
      </c>
      <c r="N221" s="30">
        <f t="shared" si="108"/>
        <v>0</v>
      </c>
      <c r="O221" s="30">
        <f t="shared" si="108"/>
        <v>0</v>
      </c>
      <c r="P221" s="30">
        <f t="shared" si="108"/>
        <v>0</v>
      </c>
      <c r="Q221" s="30">
        <f t="shared" si="108"/>
        <v>0</v>
      </c>
      <c r="R221" s="30">
        <f t="shared" si="108"/>
        <v>0</v>
      </c>
      <c r="S221" s="30">
        <f t="shared" si="108"/>
        <v>0</v>
      </c>
      <c r="T221" s="30">
        <f t="shared" si="108"/>
        <v>0</v>
      </c>
      <c r="U221" s="136">
        <v>294000</v>
      </c>
      <c r="V221" s="122">
        <f t="shared" si="103"/>
        <v>5250</v>
      </c>
      <c r="W221" s="128"/>
      <c r="X221" s="128">
        <v>100</v>
      </c>
      <c r="Y221" s="122">
        <f t="shared" si="101"/>
        <v>5250</v>
      </c>
      <c r="Z221" s="141"/>
      <c r="AA221" s="143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</row>
    <row r="222" spans="1:37">
      <c r="A222" s="30"/>
      <c r="B222" s="26" t="s">
        <v>246</v>
      </c>
      <c r="C222" s="24">
        <f t="shared" si="102"/>
        <v>35</v>
      </c>
      <c r="D222" s="30"/>
      <c r="E222" s="30"/>
      <c r="F222" s="30">
        <v>35</v>
      </c>
      <c r="G222" s="30">
        <v>322000</v>
      </c>
      <c r="H222" s="128"/>
      <c r="I222" s="128"/>
      <c r="J222" s="30"/>
      <c r="K222" s="30"/>
      <c r="L222" s="122">
        <f t="shared" si="100"/>
        <v>0</v>
      </c>
      <c r="M222" s="30"/>
      <c r="N222" s="30"/>
      <c r="O222" s="30"/>
      <c r="P222" s="30"/>
      <c r="Q222" s="128"/>
      <c r="R222" s="128"/>
      <c r="S222" s="30"/>
      <c r="T222" s="30"/>
      <c r="U222" s="136"/>
      <c r="V222" s="122">
        <f t="shared" si="103"/>
        <v>5250</v>
      </c>
      <c r="W222" s="128"/>
      <c r="X222" s="128">
        <v>100</v>
      </c>
      <c r="Y222" s="122">
        <f t="shared" si="101"/>
        <v>5250</v>
      </c>
      <c r="Z222" s="141"/>
      <c r="AA222" s="143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</row>
    <row r="223" spans="1:37">
      <c r="A223" s="30" t="s">
        <v>247</v>
      </c>
      <c r="B223" s="26"/>
      <c r="C223" s="24">
        <f t="shared" si="102"/>
        <v>0</v>
      </c>
      <c r="D223" s="30"/>
      <c r="E223" s="30"/>
      <c r="F223" s="30"/>
      <c r="G223" s="30"/>
      <c r="H223" s="128"/>
      <c r="I223" s="128"/>
      <c r="J223" s="30"/>
      <c r="K223" s="30"/>
      <c r="L223" s="122">
        <f t="shared" si="100"/>
        <v>0</v>
      </c>
      <c r="M223" s="30"/>
      <c r="N223" s="30"/>
      <c r="O223" s="30"/>
      <c r="P223" s="30"/>
      <c r="Q223" s="128"/>
      <c r="R223" s="128"/>
      <c r="S223" s="30"/>
      <c r="T223" s="30"/>
      <c r="U223" s="136">
        <v>48000</v>
      </c>
      <c r="V223" s="122">
        <f t="shared" si="103"/>
        <v>0</v>
      </c>
      <c r="W223" s="128"/>
      <c r="X223" s="128">
        <v>100</v>
      </c>
      <c r="Y223" s="122">
        <f t="shared" si="101"/>
        <v>0</v>
      </c>
      <c r="Z223" s="141"/>
      <c r="AA223" s="143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</row>
    <row r="224" spans="1:37">
      <c r="A224" s="30" t="s">
        <v>248</v>
      </c>
      <c r="B224" s="26"/>
      <c r="C224" s="24">
        <f t="shared" si="102"/>
        <v>0</v>
      </c>
      <c r="D224" s="30"/>
      <c r="E224" s="30"/>
      <c r="F224" s="30"/>
      <c r="G224" s="30"/>
      <c r="H224" s="128"/>
      <c r="I224" s="128"/>
      <c r="J224" s="30"/>
      <c r="K224" s="30"/>
      <c r="L224" s="122">
        <f t="shared" si="100"/>
        <v>0</v>
      </c>
      <c r="M224" s="30"/>
      <c r="N224" s="30"/>
      <c r="O224" s="30"/>
      <c r="P224" s="30"/>
      <c r="Q224" s="128"/>
      <c r="R224" s="128"/>
      <c r="S224" s="30"/>
      <c r="T224" s="30"/>
      <c r="U224" s="136">
        <v>96000</v>
      </c>
      <c r="V224" s="122">
        <f t="shared" si="103"/>
        <v>0</v>
      </c>
      <c r="W224" s="128"/>
      <c r="X224" s="128">
        <v>100</v>
      </c>
      <c r="Y224" s="122">
        <f t="shared" si="101"/>
        <v>0</v>
      </c>
      <c r="Z224" s="141"/>
      <c r="AA224" s="143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</row>
    <row r="225" spans="1:37" ht="33.75">
      <c r="A225" s="24" t="s">
        <v>249</v>
      </c>
      <c r="B225" s="26"/>
      <c r="C225" s="24">
        <f t="shared" si="102"/>
        <v>0</v>
      </c>
      <c r="D225" s="30"/>
      <c r="E225" s="30"/>
      <c r="F225" s="30"/>
      <c r="G225" s="30"/>
      <c r="H225" s="128"/>
      <c r="I225" s="128"/>
      <c r="J225" s="30"/>
      <c r="K225" s="30"/>
      <c r="L225" s="122">
        <f t="shared" si="100"/>
        <v>0</v>
      </c>
      <c r="M225" s="30"/>
      <c r="N225" s="30"/>
      <c r="O225" s="30"/>
      <c r="P225" s="30"/>
      <c r="Q225" s="128"/>
      <c r="R225" s="128"/>
      <c r="S225" s="30"/>
      <c r="T225" s="30"/>
      <c r="U225" s="136"/>
      <c r="V225" s="122">
        <f t="shared" si="103"/>
        <v>0</v>
      </c>
      <c r="W225" s="128"/>
      <c r="X225" s="128">
        <v>100</v>
      </c>
      <c r="Y225" s="122">
        <f t="shared" si="101"/>
        <v>0</v>
      </c>
      <c r="Z225" s="141"/>
      <c r="AA225" s="143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</row>
    <row r="226" spans="1:37" ht="33.75">
      <c r="A226" s="24" t="s">
        <v>250</v>
      </c>
      <c r="B226" s="26"/>
      <c r="C226" s="24">
        <f t="shared" si="102"/>
        <v>0</v>
      </c>
      <c r="D226" s="30"/>
      <c r="E226" s="30"/>
      <c r="F226" s="30"/>
      <c r="G226" s="30"/>
      <c r="H226" s="128"/>
      <c r="I226" s="128"/>
      <c r="J226" s="30"/>
      <c r="K226" s="30"/>
      <c r="L226" s="122">
        <f t="shared" si="100"/>
        <v>0</v>
      </c>
      <c r="M226" s="30"/>
      <c r="N226" s="30"/>
      <c r="O226" s="30"/>
      <c r="P226" s="30"/>
      <c r="Q226" s="128"/>
      <c r="R226" s="128"/>
      <c r="S226" s="30"/>
      <c r="T226" s="30"/>
      <c r="U226" s="136"/>
      <c r="V226" s="122">
        <f t="shared" si="103"/>
        <v>0</v>
      </c>
      <c r="W226" s="128"/>
      <c r="X226" s="128">
        <v>100</v>
      </c>
      <c r="Y226" s="122">
        <f t="shared" si="101"/>
        <v>0</v>
      </c>
      <c r="Z226" s="141"/>
      <c r="AA226" s="143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</row>
    <row r="227" spans="1:37">
      <c r="A227" s="30" t="s">
        <v>251</v>
      </c>
      <c r="B227" s="25"/>
      <c r="C227" s="24">
        <f t="shared" si="102"/>
        <v>266</v>
      </c>
      <c r="D227" s="30">
        <f t="shared" ref="D227:T227" si="109">D228+D229</f>
        <v>0</v>
      </c>
      <c r="E227" s="30">
        <f t="shared" si="109"/>
        <v>0</v>
      </c>
      <c r="F227" s="30">
        <f t="shared" si="109"/>
        <v>96</v>
      </c>
      <c r="G227" s="30">
        <f t="shared" si="109"/>
        <v>883200</v>
      </c>
      <c r="H227" s="30">
        <f t="shared" si="109"/>
        <v>92</v>
      </c>
      <c r="I227" s="30">
        <f t="shared" si="109"/>
        <v>1058000</v>
      </c>
      <c r="J227" s="30">
        <f t="shared" si="109"/>
        <v>78</v>
      </c>
      <c r="K227" s="30">
        <f t="shared" si="109"/>
        <v>897000</v>
      </c>
      <c r="L227" s="122">
        <f t="shared" si="100"/>
        <v>0</v>
      </c>
      <c r="M227" s="30">
        <f t="shared" si="109"/>
        <v>0</v>
      </c>
      <c r="N227" s="30">
        <f t="shared" si="109"/>
        <v>0</v>
      </c>
      <c r="O227" s="30">
        <f t="shared" si="109"/>
        <v>0</v>
      </c>
      <c r="P227" s="30">
        <f t="shared" si="109"/>
        <v>0</v>
      </c>
      <c r="Q227" s="30">
        <f t="shared" si="109"/>
        <v>0</v>
      </c>
      <c r="R227" s="30">
        <f t="shared" si="109"/>
        <v>0</v>
      </c>
      <c r="S227" s="30">
        <f t="shared" si="109"/>
        <v>0</v>
      </c>
      <c r="T227" s="30">
        <f t="shared" si="109"/>
        <v>0</v>
      </c>
      <c r="U227" s="51">
        <v>1494000</v>
      </c>
      <c r="V227" s="122">
        <f t="shared" si="103"/>
        <v>39900</v>
      </c>
      <c r="W227" s="128"/>
      <c r="X227" s="128">
        <v>100</v>
      </c>
      <c r="Y227" s="122">
        <f t="shared" si="101"/>
        <v>39900</v>
      </c>
      <c r="Z227" s="141"/>
      <c r="AA227" s="143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</row>
    <row r="228" spans="1:37">
      <c r="A228" s="30"/>
      <c r="B228" s="26" t="s">
        <v>252</v>
      </c>
      <c r="C228" s="24">
        <f t="shared" si="102"/>
        <v>172</v>
      </c>
      <c r="D228" s="30"/>
      <c r="E228" s="30"/>
      <c r="F228" s="30">
        <v>89</v>
      </c>
      <c r="G228" s="30">
        <v>818800</v>
      </c>
      <c r="H228" s="128">
        <v>47</v>
      </c>
      <c r="I228" s="128">
        <v>540500</v>
      </c>
      <c r="J228" s="30">
        <v>36</v>
      </c>
      <c r="K228" s="30">
        <v>414000</v>
      </c>
      <c r="L228" s="122">
        <f t="shared" si="100"/>
        <v>0</v>
      </c>
      <c r="M228" s="30"/>
      <c r="N228" s="30"/>
      <c r="O228" s="30"/>
      <c r="P228" s="30"/>
      <c r="Q228" s="128"/>
      <c r="R228" s="128"/>
      <c r="S228" s="30"/>
      <c r="T228" s="30"/>
      <c r="U228" s="136"/>
      <c r="V228" s="122">
        <f t="shared" si="103"/>
        <v>25800</v>
      </c>
      <c r="W228" s="128"/>
      <c r="X228" s="128">
        <v>100</v>
      </c>
      <c r="Y228" s="122">
        <f t="shared" si="101"/>
        <v>25800</v>
      </c>
      <c r="Z228" s="141"/>
      <c r="AA228" s="143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</row>
    <row r="229" spans="1:37">
      <c r="A229" s="30"/>
      <c r="B229" s="26" t="s">
        <v>253</v>
      </c>
      <c r="C229" s="24">
        <f t="shared" si="102"/>
        <v>94</v>
      </c>
      <c r="D229" s="30"/>
      <c r="E229" s="30"/>
      <c r="F229" s="30">
        <v>7</v>
      </c>
      <c r="G229" s="30">
        <v>64400</v>
      </c>
      <c r="H229" s="128">
        <v>45</v>
      </c>
      <c r="I229" s="128">
        <v>517500</v>
      </c>
      <c r="J229" s="30">
        <v>42</v>
      </c>
      <c r="K229" s="30">
        <v>483000</v>
      </c>
      <c r="L229" s="122">
        <f t="shared" si="100"/>
        <v>0</v>
      </c>
      <c r="M229" s="30"/>
      <c r="N229" s="30"/>
      <c r="O229" s="30"/>
      <c r="P229" s="30"/>
      <c r="Q229" s="128"/>
      <c r="R229" s="128"/>
      <c r="S229" s="30"/>
      <c r="T229" s="30"/>
      <c r="U229" s="136"/>
      <c r="V229" s="122">
        <f t="shared" si="103"/>
        <v>14100</v>
      </c>
      <c r="W229" s="128"/>
      <c r="X229" s="128">
        <v>100</v>
      </c>
      <c r="Y229" s="122">
        <f t="shared" si="101"/>
        <v>14100</v>
      </c>
      <c r="Z229" s="141"/>
      <c r="AA229" s="143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</row>
    <row r="230" spans="1:37" s="114" customFormat="1">
      <c r="A230" s="125" t="s">
        <v>254</v>
      </c>
      <c r="B230" s="126"/>
      <c r="C230" s="127">
        <f t="shared" si="102"/>
        <v>111</v>
      </c>
      <c r="D230" s="125">
        <f t="shared" ref="D230:T230" si="110">D231</f>
        <v>0</v>
      </c>
      <c r="E230" s="125">
        <f t="shared" si="110"/>
        <v>0</v>
      </c>
      <c r="F230" s="125">
        <f t="shared" si="110"/>
        <v>30</v>
      </c>
      <c r="G230" s="125">
        <f t="shared" si="110"/>
        <v>276000</v>
      </c>
      <c r="H230" s="125">
        <f t="shared" si="110"/>
        <v>81</v>
      </c>
      <c r="I230" s="125">
        <f t="shared" si="110"/>
        <v>931500</v>
      </c>
      <c r="J230" s="125">
        <f t="shared" si="110"/>
        <v>0</v>
      </c>
      <c r="K230" s="125">
        <f t="shared" si="110"/>
        <v>0</v>
      </c>
      <c r="L230" s="127">
        <f t="shared" si="100"/>
        <v>0</v>
      </c>
      <c r="M230" s="125">
        <f t="shared" si="110"/>
        <v>0</v>
      </c>
      <c r="N230" s="125">
        <f t="shared" si="110"/>
        <v>0</v>
      </c>
      <c r="O230" s="125">
        <f t="shared" si="110"/>
        <v>0</v>
      </c>
      <c r="P230" s="125">
        <f t="shared" si="110"/>
        <v>0</v>
      </c>
      <c r="Q230" s="125">
        <f t="shared" si="110"/>
        <v>0</v>
      </c>
      <c r="R230" s="125">
        <f t="shared" si="110"/>
        <v>0</v>
      </c>
      <c r="S230" s="125">
        <f t="shared" si="110"/>
        <v>0</v>
      </c>
      <c r="T230" s="125">
        <f t="shared" si="110"/>
        <v>0</v>
      </c>
      <c r="U230" s="150">
        <v>240000</v>
      </c>
      <c r="V230" s="127">
        <f t="shared" si="103"/>
        <v>16650</v>
      </c>
      <c r="W230" s="127"/>
      <c r="X230" s="125">
        <v>100</v>
      </c>
      <c r="Y230" s="127">
        <f t="shared" si="101"/>
        <v>16650</v>
      </c>
      <c r="Z230" s="145"/>
      <c r="AA230" s="143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</row>
    <row r="231" spans="1:37">
      <c r="A231" s="30"/>
      <c r="B231" s="26" t="s">
        <v>255</v>
      </c>
      <c r="C231" s="24">
        <f t="shared" si="102"/>
        <v>111</v>
      </c>
      <c r="D231" s="30"/>
      <c r="E231" s="30"/>
      <c r="F231" s="30">
        <v>30</v>
      </c>
      <c r="G231" s="30">
        <v>276000</v>
      </c>
      <c r="H231" s="128">
        <v>81</v>
      </c>
      <c r="I231" s="128">
        <v>931500</v>
      </c>
      <c r="J231" s="30"/>
      <c r="K231" s="30"/>
      <c r="L231" s="122">
        <f t="shared" si="100"/>
        <v>0</v>
      </c>
      <c r="M231" s="30"/>
      <c r="N231" s="30"/>
      <c r="O231" s="30"/>
      <c r="P231" s="30"/>
      <c r="Q231" s="128"/>
      <c r="R231" s="128"/>
      <c r="S231" s="30"/>
      <c r="T231" s="30"/>
      <c r="U231" s="136"/>
      <c r="V231" s="122">
        <f t="shared" si="103"/>
        <v>16650</v>
      </c>
      <c r="W231" s="128"/>
      <c r="X231" s="128">
        <v>100</v>
      </c>
      <c r="Y231" s="122">
        <f t="shared" si="101"/>
        <v>16650</v>
      </c>
      <c r="Z231" s="141"/>
      <c r="AA231" s="143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</row>
    <row r="232" spans="1:37" s="114" customFormat="1">
      <c r="A232" s="125" t="s">
        <v>256</v>
      </c>
      <c r="B232" s="126"/>
      <c r="C232" s="127">
        <f t="shared" si="102"/>
        <v>365</v>
      </c>
      <c r="D232" s="125">
        <f t="shared" ref="D232:W232" si="111">SUM(D233,D234,D236,D238,D240,D242,D244,D245)</f>
        <v>0</v>
      </c>
      <c r="E232" s="125">
        <f t="shared" si="111"/>
        <v>0</v>
      </c>
      <c r="F232" s="125">
        <f t="shared" si="111"/>
        <v>141</v>
      </c>
      <c r="G232" s="125">
        <f t="shared" si="111"/>
        <v>1297200</v>
      </c>
      <c r="H232" s="125">
        <f t="shared" si="111"/>
        <v>224</v>
      </c>
      <c r="I232" s="125">
        <f t="shared" si="111"/>
        <v>2576000</v>
      </c>
      <c r="J232" s="125">
        <f t="shared" si="111"/>
        <v>0</v>
      </c>
      <c r="K232" s="125">
        <f t="shared" si="111"/>
        <v>0</v>
      </c>
      <c r="L232" s="127">
        <f t="shared" si="100"/>
        <v>97</v>
      </c>
      <c r="M232" s="125">
        <f t="shared" si="111"/>
        <v>0</v>
      </c>
      <c r="N232" s="125">
        <f t="shared" si="111"/>
        <v>0</v>
      </c>
      <c r="O232" s="125">
        <f t="shared" si="111"/>
        <v>76</v>
      </c>
      <c r="P232" s="125">
        <f t="shared" si="111"/>
        <v>1185600</v>
      </c>
      <c r="Q232" s="125">
        <f t="shared" si="111"/>
        <v>21</v>
      </c>
      <c r="R232" s="125">
        <f t="shared" si="111"/>
        <v>409500</v>
      </c>
      <c r="S232" s="125">
        <f t="shared" si="111"/>
        <v>0</v>
      </c>
      <c r="T232" s="125">
        <f t="shared" si="111"/>
        <v>0</v>
      </c>
      <c r="U232" s="125">
        <f t="shared" si="111"/>
        <v>930000</v>
      </c>
      <c r="V232" s="127">
        <f t="shared" si="103"/>
        <v>80940</v>
      </c>
      <c r="W232" s="127">
        <f t="shared" si="111"/>
        <v>0</v>
      </c>
      <c r="X232" s="125">
        <v>100</v>
      </c>
      <c r="Y232" s="127">
        <f t="shared" si="101"/>
        <v>80940</v>
      </c>
      <c r="Z232" s="145"/>
      <c r="AA232" s="143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</row>
    <row r="233" spans="1:37">
      <c r="A233" s="30" t="s">
        <v>257</v>
      </c>
      <c r="B233" s="129" t="s">
        <v>258</v>
      </c>
      <c r="C233" s="24">
        <f t="shared" si="102"/>
        <v>141</v>
      </c>
      <c r="D233" s="128"/>
      <c r="E233" s="128"/>
      <c r="F233" s="128">
        <v>141</v>
      </c>
      <c r="G233" s="128">
        <v>1297200</v>
      </c>
      <c r="H233" s="128"/>
      <c r="I233" s="128"/>
      <c r="J233" s="128"/>
      <c r="K233" s="128"/>
      <c r="L233" s="122">
        <f t="shared" si="100"/>
        <v>76</v>
      </c>
      <c r="M233" s="128"/>
      <c r="N233" s="128"/>
      <c r="O233" s="128">
        <v>76</v>
      </c>
      <c r="P233" s="128">
        <v>1185600</v>
      </c>
      <c r="Q233" s="128"/>
      <c r="R233" s="128"/>
      <c r="S233" s="128"/>
      <c r="T233" s="128"/>
      <c r="U233" s="136"/>
      <c r="V233" s="122">
        <f t="shared" si="103"/>
        <v>41670</v>
      </c>
      <c r="W233" s="128"/>
      <c r="X233" s="128">
        <v>100</v>
      </c>
      <c r="Y233" s="122">
        <f t="shared" si="101"/>
        <v>41670</v>
      </c>
      <c r="Z233" s="141"/>
      <c r="AA233" s="143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</row>
    <row r="234" spans="1:37">
      <c r="A234" s="30" t="s">
        <v>259</v>
      </c>
      <c r="B234" s="129"/>
      <c r="C234" s="24">
        <f t="shared" si="102"/>
        <v>52</v>
      </c>
      <c r="D234" s="128">
        <f t="shared" ref="D234:T234" si="112">D235</f>
        <v>0</v>
      </c>
      <c r="E234" s="128">
        <f t="shared" si="112"/>
        <v>0</v>
      </c>
      <c r="F234" s="128">
        <f t="shared" si="112"/>
        <v>0</v>
      </c>
      <c r="G234" s="128">
        <f t="shared" si="112"/>
        <v>0</v>
      </c>
      <c r="H234" s="128">
        <f t="shared" si="112"/>
        <v>52</v>
      </c>
      <c r="I234" s="128">
        <f t="shared" si="112"/>
        <v>598000</v>
      </c>
      <c r="J234" s="128">
        <f t="shared" si="112"/>
        <v>0</v>
      </c>
      <c r="K234" s="128">
        <f t="shared" si="112"/>
        <v>0</v>
      </c>
      <c r="L234" s="122">
        <f t="shared" si="100"/>
        <v>12</v>
      </c>
      <c r="M234" s="128">
        <f t="shared" si="112"/>
        <v>0</v>
      </c>
      <c r="N234" s="128">
        <f t="shared" si="112"/>
        <v>0</v>
      </c>
      <c r="O234" s="128">
        <f t="shared" si="112"/>
        <v>0</v>
      </c>
      <c r="P234" s="128">
        <f t="shared" si="112"/>
        <v>0</v>
      </c>
      <c r="Q234" s="128">
        <f t="shared" si="112"/>
        <v>12</v>
      </c>
      <c r="R234" s="128">
        <f t="shared" si="112"/>
        <v>234000</v>
      </c>
      <c r="S234" s="128">
        <f t="shared" si="112"/>
        <v>0</v>
      </c>
      <c r="T234" s="128">
        <f t="shared" si="112"/>
        <v>0</v>
      </c>
      <c r="U234" s="136">
        <v>66000</v>
      </c>
      <c r="V234" s="122">
        <f t="shared" si="103"/>
        <v>11040</v>
      </c>
      <c r="W234" s="128"/>
      <c r="X234" s="128">
        <v>100</v>
      </c>
      <c r="Y234" s="122">
        <f t="shared" si="101"/>
        <v>11040</v>
      </c>
      <c r="Z234" s="141"/>
      <c r="AA234" s="143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</row>
    <row r="235" spans="1:37">
      <c r="A235" s="30"/>
      <c r="B235" s="129" t="s">
        <v>260</v>
      </c>
      <c r="C235" s="24">
        <f t="shared" si="102"/>
        <v>52</v>
      </c>
      <c r="D235" s="128"/>
      <c r="E235" s="128"/>
      <c r="F235" s="128"/>
      <c r="G235" s="128"/>
      <c r="H235" s="128">
        <v>52</v>
      </c>
      <c r="I235" s="128">
        <v>598000</v>
      </c>
      <c r="J235" s="128"/>
      <c r="K235" s="128"/>
      <c r="L235" s="122">
        <f t="shared" si="100"/>
        <v>12</v>
      </c>
      <c r="M235" s="128"/>
      <c r="N235" s="128"/>
      <c r="O235" s="128"/>
      <c r="P235" s="128"/>
      <c r="Q235" s="128">
        <v>12</v>
      </c>
      <c r="R235" s="128">
        <v>234000</v>
      </c>
      <c r="S235" s="128"/>
      <c r="T235" s="128"/>
      <c r="U235" s="136"/>
      <c r="V235" s="122">
        <f t="shared" si="103"/>
        <v>11040</v>
      </c>
      <c r="W235" s="128"/>
      <c r="X235" s="128">
        <v>100</v>
      </c>
      <c r="Y235" s="122">
        <f t="shared" si="101"/>
        <v>11040</v>
      </c>
      <c r="Z235" s="141"/>
      <c r="AA235" s="143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</row>
    <row r="236" spans="1:37">
      <c r="A236" s="30" t="s">
        <v>261</v>
      </c>
      <c r="B236" s="129"/>
      <c r="C236" s="24">
        <f t="shared" si="102"/>
        <v>40</v>
      </c>
      <c r="D236" s="128">
        <f t="shared" ref="D236:T236" si="113">D237</f>
        <v>0</v>
      </c>
      <c r="E236" s="128">
        <f t="shared" si="113"/>
        <v>0</v>
      </c>
      <c r="F236" s="128">
        <f t="shared" si="113"/>
        <v>0</v>
      </c>
      <c r="G236" s="128">
        <f t="shared" si="113"/>
        <v>0</v>
      </c>
      <c r="H236" s="128">
        <f t="shared" si="113"/>
        <v>40</v>
      </c>
      <c r="I236" s="128">
        <f t="shared" si="113"/>
        <v>460000</v>
      </c>
      <c r="J236" s="128">
        <f t="shared" si="113"/>
        <v>0</v>
      </c>
      <c r="K236" s="128">
        <f t="shared" si="113"/>
        <v>0</v>
      </c>
      <c r="L236" s="122">
        <f t="shared" si="100"/>
        <v>0</v>
      </c>
      <c r="M236" s="128">
        <f t="shared" si="113"/>
        <v>0</v>
      </c>
      <c r="N236" s="128">
        <f t="shared" si="113"/>
        <v>0</v>
      </c>
      <c r="O236" s="128">
        <f t="shared" si="113"/>
        <v>0</v>
      </c>
      <c r="P236" s="128">
        <f t="shared" si="113"/>
        <v>0</v>
      </c>
      <c r="Q236" s="128">
        <f t="shared" si="113"/>
        <v>0</v>
      </c>
      <c r="R236" s="128">
        <f t="shared" si="113"/>
        <v>0</v>
      </c>
      <c r="S236" s="128">
        <f t="shared" si="113"/>
        <v>0</v>
      </c>
      <c r="T236" s="128">
        <f t="shared" si="113"/>
        <v>0</v>
      </c>
      <c r="U236" s="136">
        <v>174000</v>
      </c>
      <c r="V236" s="122">
        <f t="shared" si="103"/>
        <v>6000</v>
      </c>
      <c r="W236" s="128"/>
      <c r="X236" s="128">
        <v>100</v>
      </c>
      <c r="Y236" s="122">
        <f t="shared" si="101"/>
        <v>6000</v>
      </c>
      <c r="Z236" s="141"/>
      <c r="AA236" s="143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</row>
    <row r="237" spans="1:37">
      <c r="A237" s="30"/>
      <c r="B237" s="129" t="s">
        <v>262</v>
      </c>
      <c r="C237" s="24">
        <f t="shared" si="102"/>
        <v>40</v>
      </c>
      <c r="D237" s="128"/>
      <c r="E237" s="128"/>
      <c r="F237" s="128"/>
      <c r="G237" s="128"/>
      <c r="H237" s="128">
        <v>40</v>
      </c>
      <c r="I237" s="128">
        <v>460000</v>
      </c>
      <c r="J237" s="128"/>
      <c r="K237" s="128"/>
      <c r="L237" s="122">
        <f t="shared" si="100"/>
        <v>0</v>
      </c>
      <c r="M237" s="128"/>
      <c r="N237" s="128"/>
      <c r="O237" s="128"/>
      <c r="P237" s="128"/>
      <c r="Q237" s="128"/>
      <c r="R237" s="128"/>
      <c r="S237" s="128"/>
      <c r="T237" s="128"/>
      <c r="U237" s="136"/>
      <c r="V237" s="122">
        <f t="shared" si="103"/>
        <v>6000</v>
      </c>
      <c r="W237" s="128"/>
      <c r="X237" s="128">
        <v>100</v>
      </c>
      <c r="Y237" s="122">
        <f t="shared" si="101"/>
        <v>6000</v>
      </c>
      <c r="Z237" s="141"/>
      <c r="AA237" s="143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</row>
    <row r="238" spans="1:37">
      <c r="A238" s="30" t="s">
        <v>263</v>
      </c>
      <c r="B238" s="129"/>
      <c r="C238" s="24">
        <f t="shared" si="102"/>
        <v>58</v>
      </c>
      <c r="D238" s="128">
        <f t="shared" ref="D238:T238" si="114">D239</f>
        <v>0</v>
      </c>
      <c r="E238" s="128">
        <f t="shared" si="114"/>
        <v>0</v>
      </c>
      <c r="F238" s="128">
        <f t="shared" si="114"/>
        <v>0</v>
      </c>
      <c r="G238" s="128">
        <f t="shared" si="114"/>
        <v>0</v>
      </c>
      <c r="H238" s="128">
        <f t="shared" si="114"/>
        <v>58</v>
      </c>
      <c r="I238" s="128">
        <f t="shared" si="114"/>
        <v>667000</v>
      </c>
      <c r="J238" s="128">
        <f t="shared" si="114"/>
        <v>0</v>
      </c>
      <c r="K238" s="128">
        <f t="shared" si="114"/>
        <v>0</v>
      </c>
      <c r="L238" s="122">
        <f t="shared" si="100"/>
        <v>9</v>
      </c>
      <c r="M238" s="128">
        <f t="shared" si="114"/>
        <v>0</v>
      </c>
      <c r="N238" s="128">
        <f t="shared" si="114"/>
        <v>0</v>
      </c>
      <c r="O238" s="128">
        <f t="shared" si="114"/>
        <v>0</v>
      </c>
      <c r="P238" s="128">
        <f t="shared" si="114"/>
        <v>0</v>
      </c>
      <c r="Q238" s="128">
        <f t="shared" si="114"/>
        <v>9</v>
      </c>
      <c r="R238" s="128">
        <f t="shared" si="114"/>
        <v>175500</v>
      </c>
      <c r="S238" s="128">
        <f t="shared" si="114"/>
        <v>0</v>
      </c>
      <c r="T238" s="128">
        <f t="shared" si="114"/>
        <v>0</v>
      </c>
      <c r="U238" s="136">
        <v>102000</v>
      </c>
      <c r="V238" s="122">
        <f t="shared" si="103"/>
        <v>11130</v>
      </c>
      <c r="W238" s="128"/>
      <c r="X238" s="128">
        <v>100</v>
      </c>
      <c r="Y238" s="122">
        <f t="shared" si="101"/>
        <v>11130</v>
      </c>
      <c r="Z238" s="141"/>
      <c r="AA238" s="143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</row>
    <row r="239" spans="1:37">
      <c r="A239" s="30"/>
      <c r="B239" s="26" t="s">
        <v>264</v>
      </c>
      <c r="C239" s="24">
        <f t="shared" si="102"/>
        <v>58</v>
      </c>
      <c r="D239" s="30"/>
      <c r="E239" s="30"/>
      <c r="F239" s="30"/>
      <c r="G239" s="30"/>
      <c r="H239" s="128">
        <v>58</v>
      </c>
      <c r="I239" s="128">
        <v>667000</v>
      </c>
      <c r="J239" s="30"/>
      <c r="K239" s="30"/>
      <c r="L239" s="122">
        <f t="shared" si="100"/>
        <v>9</v>
      </c>
      <c r="M239" s="30"/>
      <c r="N239" s="30"/>
      <c r="O239" s="30"/>
      <c r="P239" s="30"/>
      <c r="Q239" s="128">
        <v>9</v>
      </c>
      <c r="R239" s="128">
        <v>175500</v>
      </c>
      <c r="S239" s="30"/>
      <c r="T239" s="30"/>
      <c r="U239" s="136"/>
      <c r="V239" s="122">
        <f t="shared" si="103"/>
        <v>11130</v>
      </c>
      <c r="W239" s="128"/>
      <c r="X239" s="128">
        <v>100</v>
      </c>
      <c r="Y239" s="122">
        <f t="shared" si="101"/>
        <v>11130</v>
      </c>
      <c r="Z239" s="141"/>
      <c r="AA239" s="143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</row>
    <row r="240" spans="1:37">
      <c r="A240" s="30" t="s">
        <v>265</v>
      </c>
      <c r="B240" s="26"/>
      <c r="C240" s="24">
        <f t="shared" si="102"/>
        <v>52</v>
      </c>
      <c r="D240" s="30">
        <f t="shared" ref="D240:T240" si="115">D241</f>
        <v>0</v>
      </c>
      <c r="E240" s="30">
        <f t="shared" si="115"/>
        <v>0</v>
      </c>
      <c r="F240" s="30">
        <f t="shared" si="115"/>
        <v>0</v>
      </c>
      <c r="G240" s="30">
        <f t="shared" si="115"/>
        <v>0</v>
      </c>
      <c r="H240" s="30">
        <f t="shared" si="115"/>
        <v>52</v>
      </c>
      <c r="I240" s="30">
        <f t="shared" si="115"/>
        <v>598000</v>
      </c>
      <c r="J240" s="30">
        <f t="shared" si="115"/>
        <v>0</v>
      </c>
      <c r="K240" s="30">
        <f t="shared" si="115"/>
        <v>0</v>
      </c>
      <c r="L240" s="122">
        <f t="shared" si="100"/>
        <v>0</v>
      </c>
      <c r="M240" s="30">
        <f t="shared" si="115"/>
        <v>0</v>
      </c>
      <c r="N240" s="30">
        <f t="shared" si="115"/>
        <v>0</v>
      </c>
      <c r="O240" s="30">
        <f t="shared" si="115"/>
        <v>0</v>
      </c>
      <c r="P240" s="30">
        <f t="shared" si="115"/>
        <v>0</v>
      </c>
      <c r="Q240" s="30">
        <f t="shared" si="115"/>
        <v>0</v>
      </c>
      <c r="R240" s="30">
        <f t="shared" si="115"/>
        <v>0</v>
      </c>
      <c r="S240" s="30">
        <f t="shared" si="115"/>
        <v>0</v>
      </c>
      <c r="T240" s="30">
        <f t="shared" si="115"/>
        <v>0</v>
      </c>
      <c r="U240" s="136">
        <v>378000</v>
      </c>
      <c r="V240" s="122">
        <f t="shared" si="103"/>
        <v>7800</v>
      </c>
      <c r="W240" s="128"/>
      <c r="X240" s="128">
        <v>100</v>
      </c>
      <c r="Y240" s="122">
        <f t="shared" si="101"/>
        <v>7800</v>
      </c>
      <c r="Z240" s="141"/>
      <c r="AA240" s="143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</row>
    <row r="241" spans="1:37">
      <c r="A241" s="30"/>
      <c r="B241" s="26" t="s">
        <v>266</v>
      </c>
      <c r="C241" s="24">
        <f t="shared" si="102"/>
        <v>52</v>
      </c>
      <c r="D241" s="30"/>
      <c r="E241" s="30"/>
      <c r="F241" s="30"/>
      <c r="G241" s="30"/>
      <c r="H241" s="128">
        <v>52</v>
      </c>
      <c r="I241" s="128">
        <v>598000</v>
      </c>
      <c r="J241" s="30"/>
      <c r="K241" s="30"/>
      <c r="L241" s="122">
        <f t="shared" si="100"/>
        <v>0</v>
      </c>
      <c r="M241" s="30"/>
      <c r="N241" s="30"/>
      <c r="O241" s="30"/>
      <c r="P241" s="30"/>
      <c r="Q241" s="128"/>
      <c r="R241" s="128"/>
      <c r="S241" s="30"/>
      <c r="T241" s="30"/>
      <c r="U241" s="136"/>
      <c r="V241" s="122">
        <f t="shared" si="103"/>
        <v>7800</v>
      </c>
      <c r="W241" s="128"/>
      <c r="X241" s="128">
        <v>100</v>
      </c>
      <c r="Y241" s="122">
        <f t="shared" si="101"/>
        <v>7800</v>
      </c>
      <c r="Z241" s="141"/>
      <c r="AA241" s="143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</row>
    <row r="242" spans="1:37">
      <c r="A242" s="30" t="s">
        <v>267</v>
      </c>
      <c r="B242" s="26"/>
      <c r="C242" s="24">
        <f t="shared" si="102"/>
        <v>22</v>
      </c>
      <c r="D242" s="30">
        <f t="shared" ref="D242:T242" si="116">D243</f>
        <v>0</v>
      </c>
      <c r="E242" s="30">
        <f t="shared" si="116"/>
        <v>0</v>
      </c>
      <c r="F242" s="30">
        <f t="shared" si="116"/>
        <v>0</v>
      </c>
      <c r="G242" s="30">
        <f t="shared" si="116"/>
        <v>0</v>
      </c>
      <c r="H242" s="30">
        <f t="shared" si="116"/>
        <v>22</v>
      </c>
      <c r="I242" s="30">
        <f t="shared" si="116"/>
        <v>253000</v>
      </c>
      <c r="J242" s="30">
        <f t="shared" si="116"/>
        <v>0</v>
      </c>
      <c r="K242" s="30">
        <f t="shared" si="116"/>
        <v>0</v>
      </c>
      <c r="L242" s="122">
        <f t="shared" si="100"/>
        <v>0</v>
      </c>
      <c r="M242" s="30">
        <f t="shared" si="116"/>
        <v>0</v>
      </c>
      <c r="N242" s="30">
        <f t="shared" si="116"/>
        <v>0</v>
      </c>
      <c r="O242" s="30">
        <f t="shared" si="116"/>
        <v>0</v>
      </c>
      <c r="P242" s="30">
        <f t="shared" si="116"/>
        <v>0</v>
      </c>
      <c r="Q242" s="30">
        <f t="shared" si="116"/>
        <v>0</v>
      </c>
      <c r="R242" s="30">
        <f t="shared" si="116"/>
        <v>0</v>
      </c>
      <c r="S242" s="30">
        <f t="shared" si="116"/>
        <v>0</v>
      </c>
      <c r="T242" s="30">
        <f t="shared" si="116"/>
        <v>0</v>
      </c>
      <c r="U242" s="136">
        <v>126000</v>
      </c>
      <c r="V242" s="122">
        <f t="shared" si="103"/>
        <v>3300</v>
      </c>
      <c r="W242" s="128"/>
      <c r="X242" s="128">
        <v>100</v>
      </c>
      <c r="Y242" s="122">
        <f t="shared" si="101"/>
        <v>3300</v>
      </c>
      <c r="Z242" s="141"/>
      <c r="AA242" s="143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</row>
    <row r="243" spans="1:37">
      <c r="A243" s="30"/>
      <c r="B243" s="26" t="s">
        <v>268</v>
      </c>
      <c r="C243" s="24">
        <f t="shared" si="102"/>
        <v>22</v>
      </c>
      <c r="D243" s="30"/>
      <c r="E243" s="30"/>
      <c r="F243" s="30"/>
      <c r="G243" s="30"/>
      <c r="H243" s="128">
        <v>22</v>
      </c>
      <c r="I243" s="128">
        <v>253000</v>
      </c>
      <c r="J243" s="30"/>
      <c r="K243" s="30"/>
      <c r="L243" s="122">
        <f t="shared" si="100"/>
        <v>0</v>
      </c>
      <c r="M243" s="30"/>
      <c r="N243" s="30"/>
      <c r="O243" s="30"/>
      <c r="P243" s="30"/>
      <c r="Q243" s="128"/>
      <c r="R243" s="128"/>
      <c r="S243" s="30"/>
      <c r="T243" s="30"/>
      <c r="U243" s="136"/>
      <c r="V243" s="122">
        <f t="shared" si="103"/>
        <v>3300</v>
      </c>
      <c r="W243" s="128"/>
      <c r="X243" s="128">
        <v>100</v>
      </c>
      <c r="Y243" s="122">
        <f t="shared" si="101"/>
        <v>3300</v>
      </c>
      <c r="Z243" s="141"/>
      <c r="AA243" s="143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</row>
    <row r="244" spans="1:37">
      <c r="A244" s="30" t="s">
        <v>269</v>
      </c>
      <c r="B244" s="26"/>
      <c r="C244" s="24">
        <f t="shared" si="102"/>
        <v>0</v>
      </c>
      <c r="D244" s="30"/>
      <c r="E244" s="30"/>
      <c r="F244" s="30"/>
      <c r="G244" s="30"/>
      <c r="H244" s="128"/>
      <c r="I244" s="128"/>
      <c r="J244" s="30"/>
      <c r="K244" s="30"/>
      <c r="L244" s="122">
        <f t="shared" si="100"/>
        <v>0</v>
      </c>
      <c r="M244" s="30"/>
      <c r="N244" s="30"/>
      <c r="O244" s="30"/>
      <c r="P244" s="30"/>
      <c r="Q244" s="128"/>
      <c r="R244" s="128"/>
      <c r="S244" s="30"/>
      <c r="T244" s="30"/>
      <c r="U244" s="136">
        <v>84000</v>
      </c>
      <c r="V244" s="122">
        <f t="shared" si="103"/>
        <v>0</v>
      </c>
      <c r="W244" s="128"/>
      <c r="X244" s="128">
        <v>100</v>
      </c>
      <c r="Y244" s="122">
        <f t="shared" si="101"/>
        <v>0</v>
      </c>
      <c r="Z244" s="141"/>
      <c r="AA244" s="143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</row>
    <row r="245" spans="1:37" ht="33.75">
      <c r="A245" s="24" t="s">
        <v>270</v>
      </c>
      <c r="B245" s="26"/>
      <c r="C245" s="24">
        <f t="shared" si="102"/>
        <v>0</v>
      </c>
      <c r="D245" s="30"/>
      <c r="E245" s="30"/>
      <c r="F245" s="30"/>
      <c r="G245" s="30"/>
      <c r="H245" s="128"/>
      <c r="I245" s="128"/>
      <c r="J245" s="30"/>
      <c r="K245" s="30"/>
      <c r="L245" s="122">
        <f t="shared" si="100"/>
        <v>0</v>
      </c>
      <c r="M245" s="30"/>
      <c r="N245" s="30"/>
      <c r="O245" s="30"/>
      <c r="P245" s="30"/>
      <c r="Q245" s="128"/>
      <c r="R245" s="128"/>
      <c r="S245" s="30"/>
      <c r="T245" s="30"/>
      <c r="U245" s="136"/>
      <c r="V245" s="122">
        <f t="shared" si="103"/>
        <v>0</v>
      </c>
      <c r="W245" s="128"/>
      <c r="X245" s="128">
        <v>100</v>
      </c>
      <c r="Y245" s="122">
        <f t="shared" si="101"/>
        <v>0</v>
      </c>
      <c r="Z245" s="141"/>
      <c r="AA245" s="143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</row>
    <row r="246" spans="1:37" s="114" customFormat="1">
      <c r="A246" s="125" t="s">
        <v>271</v>
      </c>
      <c r="B246" s="126"/>
      <c r="C246" s="127">
        <f t="shared" si="102"/>
        <v>33</v>
      </c>
      <c r="D246" s="125">
        <f t="shared" ref="D246:T246" si="117">D247</f>
        <v>0</v>
      </c>
      <c r="E246" s="125">
        <f t="shared" si="117"/>
        <v>0</v>
      </c>
      <c r="F246" s="125">
        <f t="shared" si="117"/>
        <v>0</v>
      </c>
      <c r="G246" s="125">
        <f t="shared" si="117"/>
        <v>0</v>
      </c>
      <c r="H246" s="125">
        <f t="shared" si="117"/>
        <v>33</v>
      </c>
      <c r="I246" s="125">
        <f t="shared" si="117"/>
        <v>379500</v>
      </c>
      <c r="J246" s="125">
        <f t="shared" si="117"/>
        <v>0</v>
      </c>
      <c r="K246" s="125">
        <f t="shared" si="117"/>
        <v>0</v>
      </c>
      <c r="L246" s="127">
        <f t="shared" si="100"/>
        <v>0</v>
      </c>
      <c r="M246" s="125">
        <f t="shared" si="117"/>
        <v>0</v>
      </c>
      <c r="N246" s="125">
        <f t="shared" si="117"/>
        <v>0</v>
      </c>
      <c r="O246" s="125">
        <f t="shared" si="117"/>
        <v>0</v>
      </c>
      <c r="P246" s="125">
        <f t="shared" si="117"/>
        <v>0</v>
      </c>
      <c r="Q246" s="125">
        <f t="shared" si="117"/>
        <v>0</v>
      </c>
      <c r="R246" s="125">
        <f t="shared" si="117"/>
        <v>0</v>
      </c>
      <c r="S246" s="125">
        <f t="shared" si="117"/>
        <v>0</v>
      </c>
      <c r="T246" s="125">
        <f t="shared" si="117"/>
        <v>0</v>
      </c>
      <c r="U246" s="150">
        <v>156000</v>
      </c>
      <c r="V246" s="127">
        <f t="shared" si="103"/>
        <v>4950</v>
      </c>
      <c r="W246" s="127"/>
      <c r="X246" s="125">
        <v>100</v>
      </c>
      <c r="Y246" s="127">
        <f t="shared" si="101"/>
        <v>4950</v>
      </c>
      <c r="Z246" s="145"/>
      <c r="AA246" s="143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</row>
    <row r="247" spans="1:37">
      <c r="A247" s="30"/>
      <c r="B247" s="26" t="s">
        <v>272</v>
      </c>
      <c r="C247" s="24">
        <f t="shared" si="102"/>
        <v>33</v>
      </c>
      <c r="D247" s="30"/>
      <c r="E247" s="30"/>
      <c r="F247" s="30"/>
      <c r="G247" s="30"/>
      <c r="H247" s="128">
        <v>33</v>
      </c>
      <c r="I247" s="128">
        <v>379500</v>
      </c>
      <c r="J247" s="30"/>
      <c r="K247" s="30"/>
      <c r="L247" s="122">
        <f t="shared" si="100"/>
        <v>0</v>
      </c>
      <c r="M247" s="30"/>
      <c r="N247" s="30"/>
      <c r="O247" s="30"/>
      <c r="P247" s="30"/>
      <c r="Q247" s="128"/>
      <c r="R247" s="128"/>
      <c r="S247" s="30"/>
      <c r="T247" s="30"/>
      <c r="U247" s="136"/>
      <c r="V247" s="122">
        <f t="shared" si="103"/>
        <v>4950</v>
      </c>
      <c r="W247" s="128"/>
      <c r="X247" s="128">
        <v>100</v>
      </c>
      <c r="Y247" s="122">
        <f t="shared" si="101"/>
        <v>4950</v>
      </c>
      <c r="Z247" s="141"/>
      <c r="AA247" s="143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</row>
    <row r="248" spans="1:37" s="114" customFormat="1">
      <c r="A248" s="125" t="s">
        <v>273</v>
      </c>
      <c r="B248" s="126"/>
      <c r="C248" s="127">
        <f t="shared" si="102"/>
        <v>48</v>
      </c>
      <c r="D248" s="125">
        <f t="shared" ref="D248:T248" si="118">D249</f>
        <v>0</v>
      </c>
      <c r="E248" s="125">
        <f t="shared" si="118"/>
        <v>0</v>
      </c>
      <c r="F248" s="125">
        <f t="shared" si="118"/>
        <v>12</v>
      </c>
      <c r="G248" s="125">
        <f t="shared" si="118"/>
        <v>110400</v>
      </c>
      <c r="H248" s="125">
        <f t="shared" si="118"/>
        <v>22</v>
      </c>
      <c r="I248" s="125">
        <f t="shared" si="118"/>
        <v>253000</v>
      </c>
      <c r="J248" s="125">
        <f t="shared" si="118"/>
        <v>14</v>
      </c>
      <c r="K248" s="125">
        <f t="shared" si="118"/>
        <v>161000</v>
      </c>
      <c r="L248" s="127">
        <f t="shared" si="100"/>
        <v>0</v>
      </c>
      <c r="M248" s="125">
        <f t="shared" si="118"/>
        <v>0</v>
      </c>
      <c r="N248" s="125">
        <f t="shared" si="118"/>
        <v>0</v>
      </c>
      <c r="O248" s="125">
        <f t="shared" si="118"/>
        <v>0</v>
      </c>
      <c r="P248" s="125">
        <f t="shared" si="118"/>
        <v>0</v>
      </c>
      <c r="Q248" s="125">
        <f t="shared" si="118"/>
        <v>0</v>
      </c>
      <c r="R248" s="125">
        <f t="shared" si="118"/>
        <v>0</v>
      </c>
      <c r="S248" s="127">
        <f t="shared" si="118"/>
        <v>0</v>
      </c>
      <c r="T248" s="127">
        <f t="shared" si="118"/>
        <v>0</v>
      </c>
      <c r="U248" s="125">
        <v>1374000</v>
      </c>
      <c r="V248" s="127">
        <f t="shared" si="103"/>
        <v>7200</v>
      </c>
      <c r="W248" s="127"/>
      <c r="X248" s="127">
        <v>100</v>
      </c>
      <c r="Y248" s="125">
        <f t="shared" si="101"/>
        <v>7200</v>
      </c>
      <c r="Z248" s="145"/>
      <c r="AA248" s="143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</row>
    <row r="249" spans="1:37">
      <c r="A249" s="30"/>
      <c r="B249" s="26" t="s">
        <v>274</v>
      </c>
      <c r="C249" s="24">
        <f t="shared" si="102"/>
        <v>48</v>
      </c>
      <c r="D249" s="30"/>
      <c r="E249" s="30"/>
      <c r="F249" s="30">
        <v>12</v>
      </c>
      <c r="G249" s="30">
        <v>110400</v>
      </c>
      <c r="H249" s="128">
        <v>22</v>
      </c>
      <c r="I249" s="128">
        <v>253000</v>
      </c>
      <c r="J249" s="30">
        <v>14</v>
      </c>
      <c r="K249" s="30">
        <v>161000</v>
      </c>
      <c r="L249" s="122">
        <f t="shared" si="100"/>
        <v>0</v>
      </c>
      <c r="M249" s="30"/>
      <c r="N249" s="30"/>
      <c r="O249" s="30"/>
      <c r="P249" s="30"/>
      <c r="Q249" s="128"/>
      <c r="R249" s="128"/>
      <c r="S249" s="30"/>
      <c r="T249" s="30"/>
      <c r="U249" s="136"/>
      <c r="V249" s="122">
        <f t="shared" si="103"/>
        <v>7200</v>
      </c>
      <c r="W249" s="128"/>
      <c r="X249" s="128">
        <v>100</v>
      </c>
      <c r="Y249" s="122">
        <f t="shared" si="101"/>
        <v>7200</v>
      </c>
      <c r="Z249" s="141"/>
      <c r="AA249" s="143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</row>
    <row r="250" spans="1:37" s="114" customFormat="1">
      <c r="A250" s="125" t="s">
        <v>275</v>
      </c>
      <c r="B250" s="126"/>
      <c r="C250" s="127">
        <f t="shared" si="102"/>
        <v>480</v>
      </c>
      <c r="D250" s="125">
        <f t="shared" ref="D250:W250" si="119">SUM(D251,D252,D253,D255,D257,D259,D260,D261)</f>
        <v>4</v>
      </c>
      <c r="E250" s="125">
        <f t="shared" si="119"/>
        <v>36800</v>
      </c>
      <c r="F250" s="125">
        <f t="shared" si="119"/>
        <v>99</v>
      </c>
      <c r="G250" s="125">
        <f t="shared" si="119"/>
        <v>910800</v>
      </c>
      <c r="H250" s="125">
        <f t="shared" si="119"/>
        <v>299</v>
      </c>
      <c r="I250" s="125">
        <f t="shared" si="119"/>
        <v>3438500</v>
      </c>
      <c r="J250" s="125">
        <f t="shared" si="119"/>
        <v>78</v>
      </c>
      <c r="K250" s="125">
        <f t="shared" si="119"/>
        <v>897000</v>
      </c>
      <c r="L250" s="127">
        <f t="shared" si="100"/>
        <v>98</v>
      </c>
      <c r="M250" s="125">
        <f t="shared" si="119"/>
        <v>0</v>
      </c>
      <c r="N250" s="125">
        <f t="shared" si="119"/>
        <v>0</v>
      </c>
      <c r="O250" s="125">
        <f t="shared" si="119"/>
        <v>35</v>
      </c>
      <c r="P250" s="125">
        <f t="shared" si="119"/>
        <v>546000</v>
      </c>
      <c r="Q250" s="125">
        <f t="shared" si="119"/>
        <v>63</v>
      </c>
      <c r="R250" s="125">
        <f t="shared" si="119"/>
        <v>1228500</v>
      </c>
      <c r="S250" s="125">
        <f t="shared" si="119"/>
        <v>0</v>
      </c>
      <c r="T250" s="125">
        <f t="shared" si="119"/>
        <v>0</v>
      </c>
      <c r="U250" s="125">
        <f t="shared" si="119"/>
        <v>1296000</v>
      </c>
      <c r="V250" s="127">
        <f t="shared" si="103"/>
        <v>98460</v>
      </c>
      <c r="W250" s="127">
        <f t="shared" si="119"/>
        <v>0</v>
      </c>
      <c r="X250" s="125">
        <v>100</v>
      </c>
      <c r="Y250" s="127">
        <f t="shared" si="101"/>
        <v>98460</v>
      </c>
      <c r="Z250" s="145"/>
      <c r="AA250" s="143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</row>
    <row r="251" spans="1:37">
      <c r="A251" s="30" t="s">
        <v>141</v>
      </c>
      <c r="B251" s="26" t="s">
        <v>276</v>
      </c>
      <c r="C251" s="24">
        <f t="shared" si="102"/>
        <v>262</v>
      </c>
      <c r="D251" s="30"/>
      <c r="E251" s="30"/>
      <c r="F251" s="30">
        <v>94</v>
      </c>
      <c r="G251" s="30">
        <v>864800</v>
      </c>
      <c r="H251" s="128">
        <v>168</v>
      </c>
      <c r="I251" s="128">
        <v>1932000</v>
      </c>
      <c r="J251" s="30"/>
      <c r="K251" s="30"/>
      <c r="L251" s="122">
        <f t="shared" si="100"/>
        <v>98</v>
      </c>
      <c r="M251" s="30"/>
      <c r="N251" s="30"/>
      <c r="O251" s="30">
        <v>35</v>
      </c>
      <c r="P251" s="30">
        <v>546000</v>
      </c>
      <c r="Q251" s="128">
        <v>63</v>
      </c>
      <c r="R251" s="128">
        <v>1228500</v>
      </c>
      <c r="S251" s="30"/>
      <c r="T251" s="30"/>
      <c r="U251" s="136"/>
      <c r="V251" s="122">
        <f t="shared" si="103"/>
        <v>65760</v>
      </c>
      <c r="W251" s="128"/>
      <c r="X251" s="128">
        <v>100</v>
      </c>
      <c r="Y251" s="122">
        <f t="shared" si="101"/>
        <v>65760</v>
      </c>
      <c r="Z251" s="141"/>
      <c r="AA251" s="143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</row>
    <row r="252" spans="1:37">
      <c r="A252" s="30" t="s">
        <v>277</v>
      </c>
      <c r="B252" s="26"/>
      <c r="C252" s="24">
        <f t="shared" si="102"/>
        <v>0</v>
      </c>
      <c r="D252" s="30"/>
      <c r="E252" s="30"/>
      <c r="F252" s="30"/>
      <c r="G252" s="30"/>
      <c r="H252" s="128"/>
      <c r="I252" s="128"/>
      <c r="J252" s="30"/>
      <c r="K252" s="30"/>
      <c r="L252" s="122">
        <f t="shared" si="100"/>
        <v>0</v>
      </c>
      <c r="M252" s="30"/>
      <c r="N252" s="30"/>
      <c r="O252" s="30"/>
      <c r="P252" s="30"/>
      <c r="Q252" s="128"/>
      <c r="R252" s="128"/>
      <c r="S252" s="30"/>
      <c r="T252" s="30"/>
      <c r="U252" s="136">
        <v>300000</v>
      </c>
      <c r="V252" s="122">
        <f t="shared" si="103"/>
        <v>0</v>
      </c>
      <c r="W252" s="128"/>
      <c r="X252" s="128">
        <v>100</v>
      </c>
      <c r="Y252" s="122">
        <f t="shared" si="101"/>
        <v>0</v>
      </c>
      <c r="Z252" s="141"/>
      <c r="AA252" s="143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</row>
    <row r="253" spans="1:37">
      <c r="A253" s="30" t="s">
        <v>278</v>
      </c>
      <c r="B253" s="26"/>
      <c r="C253" s="24">
        <f t="shared" si="102"/>
        <v>84</v>
      </c>
      <c r="D253" s="30">
        <f t="shared" ref="D253:T253" si="120">D254</f>
        <v>1</v>
      </c>
      <c r="E253" s="30">
        <f t="shared" si="120"/>
        <v>9200</v>
      </c>
      <c r="F253" s="30">
        <f t="shared" si="120"/>
        <v>5</v>
      </c>
      <c r="G253" s="30">
        <f t="shared" si="120"/>
        <v>46000</v>
      </c>
      <c r="H253" s="30">
        <f t="shared" si="120"/>
        <v>44</v>
      </c>
      <c r="I253" s="30">
        <f t="shared" si="120"/>
        <v>506000</v>
      </c>
      <c r="J253" s="30">
        <f t="shared" si="120"/>
        <v>34</v>
      </c>
      <c r="K253" s="30">
        <f t="shared" si="120"/>
        <v>391000</v>
      </c>
      <c r="L253" s="122">
        <f t="shared" si="100"/>
        <v>0</v>
      </c>
      <c r="M253" s="30">
        <f t="shared" si="120"/>
        <v>0</v>
      </c>
      <c r="N253" s="30">
        <f t="shared" si="120"/>
        <v>0</v>
      </c>
      <c r="O253" s="30">
        <f t="shared" si="120"/>
        <v>0</v>
      </c>
      <c r="P253" s="30">
        <f t="shared" si="120"/>
        <v>0</v>
      </c>
      <c r="Q253" s="30">
        <f t="shared" si="120"/>
        <v>0</v>
      </c>
      <c r="R253" s="30">
        <f t="shared" si="120"/>
        <v>0</v>
      </c>
      <c r="S253" s="30">
        <f t="shared" si="120"/>
        <v>0</v>
      </c>
      <c r="T253" s="30">
        <f t="shared" si="120"/>
        <v>0</v>
      </c>
      <c r="U253" s="136">
        <v>126000</v>
      </c>
      <c r="V253" s="122">
        <f t="shared" si="103"/>
        <v>12600</v>
      </c>
      <c r="W253" s="128"/>
      <c r="X253" s="128">
        <v>100</v>
      </c>
      <c r="Y253" s="122">
        <f t="shared" si="101"/>
        <v>12600</v>
      </c>
      <c r="Z253" s="141"/>
      <c r="AA253" s="143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</row>
    <row r="254" spans="1:37">
      <c r="A254" s="30"/>
      <c r="B254" s="26" t="s">
        <v>279</v>
      </c>
      <c r="C254" s="24">
        <f t="shared" si="102"/>
        <v>84</v>
      </c>
      <c r="D254" s="30">
        <v>1</v>
      </c>
      <c r="E254" s="30">
        <v>9200</v>
      </c>
      <c r="F254" s="30">
        <v>5</v>
      </c>
      <c r="G254" s="30">
        <v>46000</v>
      </c>
      <c r="H254" s="128">
        <v>44</v>
      </c>
      <c r="I254" s="128">
        <v>506000</v>
      </c>
      <c r="J254" s="30">
        <v>34</v>
      </c>
      <c r="K254" s="30">
        <v>391000</v>
      </c>
      <c r="L254" s="122">
        <f t="shared" si="100"/>
        <v>0</v>
      </c>
      <c r="M254" s="30"/>
      <c r="N254" s="30"/>
      <c r="O254" s="30"/>
      <c r="P254" s="30"/>
      <c r="Q254" s="128"/>
      <c r="R254" s="128"/>
      <c r="S254" s="30"/>
      <c r="T254" s="30"/>
      <c r="U254" s="136"/>
      <c r="V254" s="122">
        <f t="shared" si="103"/>
        <v>12600</v>
      </c>
      <c r="W254" s="128"/>
      <c r="X254" s="128">
        <v>100</v>
      </c>
      <c r="Y254" s="122">
        <f t="shared" si="101"/>
        <v>12600</v>
      </c>
      <c r="Z254" s="141"/>
      <c r="AA254" s="143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</row>
    <row r="255" spans="1:37">
      <c r="A255" s="30" t="s">
        <v>280</v>
      </c>
      <c r="B255" s="26"/>
      <c r="C255" s="24">
        <f t="shared" si="102"/>
        <v>59</v>
      </c>
      <c r="D255" s="30">
        <f t="shared" ref="D255:T255" si="121">D256</f>
        <v>2</v>
      </c>
      <c r="E255" s="30">
        <f t="shared" si="121"/>
        <v>18400</v>
      </c>
      <c r="F255" s="30">
        <f t="shared" si="121"/>
        <v>0</v>
      </c>
      <c r="G255" s="30">
        <f t="shared" si="121"/>
        <v>0</v>
      </c>
      <c r="H255" s="30">
        <f t="shared" si="121"/>
        <v>26</v>
      </c>
      <c r="I255" s="30">
        <f t="shared" si="121"/>
        <v>299000</v>
      </c>
      <c r="J255" s="30">
        <f t="shared" si="121"/>
        <v>31</v>
      </c>
      <c r="K255" s="30">
        <f t="shared" si="121"/>
        <v>356500</v>
      </c>
      <c r="L255" s="122">
        <f t="shared" si="100"/>
        <v>0</v>
      </c>
      <c r="M255" s="30">
        <f t="shared" si="121"/>
        <v>0</v>
      </c>
      <c r="N255" s="30">
        <f t="shared" si="121"/>
        <v>0</v>
      </c>
      <c r="O255" s="30">
        <f t="shared" si="121"/>
        <v>0</v>
      </c>
      <c r="P255" s="30">
        <f t="shared" si="121"/>
        <v>0</v>
      </c>
      <c r="Q255" s="30">
        <f t="shared" si="121"/>
        <v>0</v>
      </c>
      <c r="R255" s="30">
        <f t="shared" si="121"/>
        <v>0</v>
      </c>
      <c r="S255" s="30">
        <f t="shared" si="121"/>
        <v>0</v>
      </c>
      <c r="T255" s="30">
        <f t="shared" si="121"/>
        <v>0</v>
      </c>
      <c r="U255" s="136">
        <v>36000</v>
      </c>
      <c r="V255" s="122">
        <f t="shared" si="103"/>
        <v>8850</v>
      </c>
      <c r="W255" s="128"/>
      <c r="X255" s="128">
        <v>100</v>
      </c>
      <c r="Y255" s="122">
        <f t="shared" si="101"/>
        <v>8850</v>
      </c>
      <c r="Z255" s="141"/>
      <c r="AA255" s="143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</row>
    <row r="256" spans="1:37">
      <c r="A256" s="30"/>
      <c r="B256" s="26" t="s">
        <v>281</v>
      </c>
      <c r="C256" s="24">
        <f t="shared" si="102"/>
        <v>59</v>
      </c>
      <c r="D256" s="30">
        <v>2</v>
      </c>
      <c r="E256" s="30">
        <v>18400</v>
      </c>
      <c r="F256" s="30"/>
      <c r="G256" s="30"/>
      <c r="H256" s="128">
        <v>26</v>
      </c>
      <c r="I256" s="128">
        <v>299000</v>
      </c>
      <c r="J256" s="30">
        <v>31</v>
      </c>
      <c r="K256" s="30">
        <v>356500</v>
      </c>
      <c r="L256" s="122">
        <f t="shared" si="100"/>
        <v>0</v>
      </c>
      <c r="M256" s="30"/>
      <c r="N256" s="30"/>
      <c r="O256" s="30"/>
      <c r="P256" s="30"/>
      <c r="Q256" s="128"/>
      <c r="R256" s="128"/>
      <c r="S256" s="30"/>
      <c r="T256" s="30"/>
      <c r="U256" s="136"/>
      <c r="V256" s="122">
        <f t="shared" si="103"/>
        <v>8850</v>
      </c>
      <c r="W256" s="128"/>
      <c r="X256" s="128">
        <v>100</v>
      </c>
      <c r="Y256" s="122">
        <f t="shared" si="101"/>
        <v>8850</v>
      </c>
      <c r="Z256" s="141"/>
      <c r="AA256" s="143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</row>
    <row r="257" spans="1:37">
      <c r="A257" s="30" t="s">
        <v>282</v>
      </c>
      <c r="B257" s="26"/>
      <c r="C257" s="24">
        <f t="shared" si="102"/>
        <v>75</v>
      </c>
      <c r="D257" s="30">
        <f t="shared" ref="D257:T257" si="122">D258</f>
        <v>1</v>
      </c>
      <c r="E257" s="30">
        <f t="shared" si="122"/>
        <v>9200</v>
      </c>
      <c r="F257" s="30">
        <f t="shared" si="122"/>
        <v>0</v>
      </c>
      <c r="G257" s="30">
        <f t="shared" si="122"/>
        <v>0</v>
      </c>
      <c r="H257" s="30">
        <f t="shared" si="122"/>
        <v>61</v>
      </c>
      <c r="I257" s="30">
        <f t="shared" si="122"/>
        <v>701500</v>
      </c>
      <c r="J257" s="30">
        <f t="shared" si="122"/>
        <v>13</v>
      </c>
      <c r="K257" s="30">
        <f t="shared" si="122"/>
        <v>149500</v>
      </c>
      <c r="L257" s="122">
        <f t="shared" si="100"/>
        <v>0</v>
      </c>
      <c r="M257" s="30">
        <f t="shared" si="122"/>
        <v>0</v>
      </c>
      <c r="N257" s="30">
        <f t="shared" si="122"/>
        <v>0</v>
      </c>
      <c r="O257" s="30">
        <f t="shared" si="122"/>
        <v>0</v>
      </c>
      <c r="P257" s="30">
        <f t="shared" si="122"/>
        <v>0</v>
      </c>
      <c r="Q257" s="30">
        <f t="shared" si="122"/>
        <v>0</v>
      </c>
      <c r="R257" s="30">
        <f t="shared" si="122"/>
        <v>0</v>
      </c>
      <c r="S257" s="30">
        <f t="shared" si="122"/>
        <v>0</v>
      </c>
      <c r="T257" s="30">
        <f t="shared" si="122"/>
        <v>0</v>
      </c>
      <c r="U257" s="136">
        <v>186000</v>
      </c>
      <c r="V257" s="122">
        <f t="shared" si="103"/>
        <v>11250</v>
      </c>
      <c r="W257" s="128"/>
      <c r="X257" s="128">
        <v>100</v>
      </c>
      <c r="Y257" s="122">
        <f t="shared" si="101"/>
        <v>11250</v>
      </c>
      <c r="Z257" s="141"/>
      <c r="AA257" s="143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</row>
    <row r="258" spans="1:37">
      <c r="A258" s="30"/>
      <c r="B258" s="26" t="s">
        <v>283</v>
      </c>
      <c r="C258" s="24">
        <f t="shared" si="102"/>
        <v>75</v>
      </c>
      <c r="D258" s="30">
        <v>1</v>
      </c>
      <c r="E258" s="30">
        <v>9200</v>
      </c>
      <c r="F258" s="30"/>
      <c r="G258" s="30"/>
      <c r="H258" s="128">
        <v>61</v>
      </c>
      <c r="I258" s="128">
        <v>701500</v>
      </c>
      <c r="J258" s="30">
        <v>13</v>
      </c>
      <c r="K258" s="30">
        <v>149500</v>
      </c>
      <c r="L258" s="122">
        <f t="shared" si="100"/>
        <v>0</v>
      </c>
      <c r="M258" s="30"/>
      <c r="N258" s="30"/>
      <c r="O258" s="30"/>
      <c r="P258" s="30"/>
      <c r="Q258" s="128"/>
      <c r="R258" s="128"/>
      <c r="S258" s="30"/>
      <c r="T258" s="30"/>
      <c r="U258" s="136"/>
      <c r="V258" s="122">
        <f t="shared" si="103"/>
        <v>11250</v>
      </c>
      <c r="W258" s="128"/>
      <c r="X258" s="128">
        <v>100</v>
      </c>
      <c r="Y258" s="122">
        <f t="shared" si="101"/>
        <v>11250</v>
      </c>
      <c r="Z258" s="141"/>
      <c r="AA258" s="143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</row>
    <row r="259" spans="1:37">
      <c r="A259" s="30" t="s">
        <v>284</v>
      </c>
      <c r="B259" s="26"/>
      <c r="C259" s="24">
        <f t="shared" si="102"/>
        <v>0</v>
      </c>
      <c r="D259" s="30"/>
      <c r="E259" s="30"/>
      <c r="F259" s="30"/>
      <c r="G259" s="30"/>
      <c r="H259" s="128"/>
      <c r="I259" s="128"/>
      <c r="J259" s="30"/>
      <c r="K259" s="30"/>
      <c r="L259" s="122">
        <f t="shared" si="100"/>
        <v>0</v>
      </c>
      <c r="M259" s="30"/>
      <c r="N259" s="30"/>
      <c r="O259" s="30"/>
      <c r="P259" s="30"/>
      <c r="Q259" s="128"/>
      <c r="R259" s="128"/>
      <c r="S259" s="30"/>
      <c r="T259" s="30"/>
      <c r="U259" s="136">
        <v>150000</v>
      </c>
      <c r="V259" s="122">
        <f t="shared" si="103"/>
        <v>0</v>
      </c>
      <c r="W259" s="128"/>
      <c r="X259" s="128">
        <v>100</v>
      </c>
      <c r="Y259" s="122">
        <f t="shared" si="101"/>
        <v>0</v>
      </c>
      <c r="Z259" s="141"/>
      <c r="AA259" s="143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</row>
    <row r="260" spans="1:37">
      <c r="A260" s="30" t="s">
        <v>285</v>
      </c>
      <c r="B260" s="26"/>
      <c r="C260" s="24">
        <f t="shared" si="102"/>
        <v>0</v>
      </c>
      <c r="D260" s="30"/>
      <c r="E260" s="30"/>
      <c r="F260" s="30"/>
      <c r="G260" s="30"/>
      <c r="H260" s="128"/>
      <c r="I260" s="128"/>
      <c r="J260" s="30"/>
      <c r="K260" s="30"/>
      <c r="L260" s="122">
        <f t="shared" si="100"/>
        <v>0</v>
      </c>
      <c r="M260" s="30"/>
      <c r="N260" s="30"/>
      <c r="O260" s="30"/>
      <c r="P260" s="30"/>
      <c r="Q260" s="128"/>
      <c r="R260" s="128"/>
      <c r="S260" s="30"/>
      <c r="T260" s="30"/>
      <c r="U260" s="136">
        <v>288000</v>
      </c>
      <c r="V260" s="122">
        <f t="shared" si="103"/>
        <v>0</v>
      </c>
      <c r="W260" s="128"/>
      <c r="X260" s="128">
        <v>100</v>
      </c>
      <c r="Y260" s="122">
        <f t="shared" si="101"/>
        <v>0</v>
      </c>
      <c r="Z260" s="141"/>
      <c r="AA260" s="143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</row>
    <row r="261" spans="1:37">
      <c r="A261" s="30" t="s">
        <v>286</v>
      </c>
      <c r="B261" s="26"/>
      <c r="C261" s="24">
        <f t="shared" si="102"/>
        <v>0</v>
      </c>
      <c r="D261" s="30"/>
      <c r="E261" s="30"/>
      <c r="F261" s="30"/>
      <c r="G261" s="30"/>
      <c r="H261" s="128"/>
      <c r="I261" s="128"/>
      <c r="J261" s="30"/>
      <c r="K261" s="30"/>
      <c r="L261" s="122">
        <f t="shared" si="100"/>
        <v>0</v>
      </c>
      <c r="M261" s="30"/>
      <c r="N261" s="30"/>
      <c r="O261" s="30"/>
      <c r="P261" s="30"/>
      <c r="Q261" s="128"/>
      <c r="R261" s="128"/>
      <c r="S261" s="30"/>
      <c r="T261" s="30"/>
      <c r="U261" s="136">
        <v>210000</v>
      </c>
      <c r="V261" s="122">
        <f t="shared" si="103"/>
        <v>0</v>
      </c>
      <c r="W261" s="128"/>
      <c r="X261" s="128">
        <v>100</v>
      </c>
      <c r="Y261" s="122">
        <f t="shared" si="101"/>
        <v>0</v>
      </c>
      <c r="Z261" s="141"/>
      <c r="AA261" s="143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</row>
    <row r="262" spans="1:37" s="114" customFormat="1">
      <c r="A262" s="125" t="s">
        <v>287</v>
      </c>
      <c r="B262" s="126"/>
      <c r="C262" s="127">
        <f t="shared" si="102"/>
        <v>73</v>
      </c>
      <c r="D262" s="125">
        <f t="shared" ref="D262:T262" si="123">D263</f>
        <v>0</v>
      </c>
      <c r="E262" s="125">
        <f t="shared" si="123"/>
        <v>0</v>
      </c>
      <c r="F262" s="125">
        <f t="shared" si="123"/>
        <v>23</v>
      </c>
      <c r="G262" s="125">
        <f t="shared" si="123"/>
        <v>211600</v>
      </c>
      <c r="H262" s="125">
        <f t="shared" si="123"/>
        <v>50</v>
      </c>
      <c r="I262" s="125">
        <f t="shared" si="123"/>
        <v>575000</v>
      </c>
      <c r="J262" s="125">
        <f t="shared" si="123"/>
        <v>0</v>
      </c>
      <c r="K262" s="125">
        <f t="shared" si="123"/>
        <v>0</v>
      </c>
      <c r="L262" s="127">
        <f t="shared" si="100"/>
        <v>0</v>
      </c>
      <c r="M262" s="125">
        <f t="shared" si="123"/>
        <v>0</v>
      </c>
      <c r="N262" s="125">
        <f t="shared" si="123"/>
        <v>0</v>
      </c>
      <c r="O262" s="125">
        <f t="shared" si="123"/>
        <v>0</v>
      </c>
      <c r="P262" s="125">
        <f t="shared" si="123"/>
        <v>0</v>
      </c>
      <c r="Q262" s="125">
        <f t="shared" si="123"/>
        <v>0</v>
      </c>
      <c r="R262" s="125">
        <f t="shared" si="123"/>
        <v>0</v>
      </c>
      <c r="S262" s="125">
        <f t="shared" si="123"/>
        <v>0</v>
      </c>
      <c r="T262" s="125">
        <f t="shared" si="123"/>
        <v>0</v>
      </c>
      <c r="U262" s="150">
        <v>1026000</v>
      </c>
      <c r="V262" s="127">
        <f t="shared" si="103"/>
        <v>10950</v>
      </c>
      <c r="W262" s="127"/>
      <c r="X262" s="125">
        <v>100</v>
      </c>
      <c r="Y262" s="127">
        <f t="shared" si="101"/>
        <v>10950</v>
      </c>
      <c r="Z262" s="127"/>
      <c r="AA262" s="143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</row>
    <row r="263" spans="1:37">
      <c r="A263" s="30"/>
      <c r="B263" s="26" t="s">
        <v>288</v>
      </c>
      <c r="C263" s="24">
        <f t="shared" si="102"/>
        <v>73</v>
      </c>
      <c r="D263" s="30"/>
      <c r="E263" s="30"/>
      <c r="F263" s="30">
        <v>23</v>
      </c>
      <c r="G263" s="30">
        <v>211600</v>
      </c>
      <c r="H263" s="128">
        <v>50</v>
      </c>
      <c r="I263" s="128">
        <v>575000</v>
      </c>
      <c r="J263" s="30"/>
      <c r="K263" s="30"/>
      <c r="L263" s="122">
        <f t="shared" si="100"/>
        <v>0</v>
      </c>
      <c r="M263" s="30"/>
      <c r="N263" s="30"/>
      <c r="O263" s="30"/>
      <c r="P263" s="30"/>
      <c r="Q263" s="128"/>
      <c r="R263" s="128"/>
      <c r="S263" s="30"/>
      <c r="T263" s="30"/>
      <c r="U263" s="136"/>
      <c r="V263" s="122">
        <f t="shared" si="103"/>
        <v>10950</v>
      </c>
      <c r="W263" s="128"/>
      <c r="X263" s="128">
        <v>100</v>
      </c>
      <c r="Y263" s="122">
        <f t="shared" si="101"/>
        <v>10950</v>
      </c>
      <c r="Z263" s="141"/>
      <c r="AA263" s="143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</row>
    <row r="264" spans="1:37" s="114" customFormat="1">
      <c r="A264" s="125" t="s">
        <v>289</v>
      </c>
      <c r="B264" s="126"/>
      <c r="C264" s="127">
        <f t="shared" si="102"/>
        <v>128</v>
      </c>
      <c r="D264" s="125">
        <f t="shared" ref="D264:W264" si="124">SUM(D265,D266,D268,D269,D271)</f>
        <v>0</v>
      </c>
      <c r="E264" s="125">
        <f t="shared" si="124"/>
        <v>0</v>
      </c>
      <c r="F264" s="125">
        <f t="shared" si="124"/>
        <v>15</v>
      </c>
      <c r="G264" s="125">
        <f t="shared" si="124"/>
        <v>138000</v>
      </c>
      <c r="H264" s="125">
        <f t="shared" si="124"/>
        <v>113</v>
      </c>
      <c r="I264" s="125">
        <f t="shared" si="124"/>
        <v>1299500</v>
      </c>
      <c r="J264" s="125">
        <f t="shared" si="124"/>
        <v>0</v>
      </c>
      <c r="K264" s="125">
        <f t="shared" si="124"/>
        <v>0</v>
      </c>
      <c r="L264" s="127">
        <f t="shared" si="100"/>
        <v>34</v>
      </c>
      <c r="M264" s="125">
        <f t="shared" si="124"/>
        <v>0</v>
      </c>
      <c r="N264" s="125">
        <f t="shared" si="124"/>
        <v>0</v>
      </c>
      <c r="O264" s="125">
        <f t="shared" si="124"/>
        <v>3</v>
      </c>
      <c r="P264" s="125">
        <f t="shared" si="124"/>
        <v>46800</v>
      </c>
      <c r="Q264" s="125">
        <f t="shared" si="124"/>
        <v>31</v>
      </c>
      <c r="R264" s="125">
        <f t="shared" si="124"/>
        <v>604500</v>
      </c>
      <c r="S264" s="125">
        <f t="shared" si="124"/>
        <v>0</v>
      </c>
      <c r="T264" s="125">
        <f t="shared" si="124"/>
        <v>0</v>
      </c>
      <c r="U264" s="125">
        <f t="shared" si="124"/>
        <v>570000</v>
      </c>
      <c r="V264" s="127">
        <f t="shared" si="103"/>
        <v>28380</v>
      </c>
      <c r="W264" s="127">
        <f t="shared" si="124"/>
        <v>0</v>
      </c>
      <c r="X264" s="125">
        <v>100</v>
      </c>
      <c r="Y264" s="127">
        <f t="shared" si="101"/>
        <v>28380</v>
      </c>
      <c r="Z264" s="127"/>
      <c r="AA264" s="143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</row>
    <row r="265" spans="1:37" s="115" customFormat="1">
      <c r="A265" s="128" t="s">
        <v>141</v>
      </c>
      <c r="B265" s="147"/>
      <c r="C265" s="24">
        <f t="shared" si="102"/>
        <v>0</v>
      </c>
      <c r="D265" s="128"/>
      <c r="E265" s="128"/>
      <c r="F265" s="128"/>
      <c r="G265" s="128"/>
      <c r="H265" s="128"/>
      <c r="I265" s="128"/>
      <c r="J265" s="128"/>
      <c r="K265" s="128"/>
      <c r="L265" s="122">
        <f t="shared" si="100"/>
        <v>0</v>
      </c>
      <c r="M265" s="128"/>
      <c r="N265" s="128"/>
      <c r="O265" s="128"/>
      <c r="P265" s="128"/>
      <c r="Q265" s="128"/>
      <c r="R265" s="128"/>
      <c r="S265" s="128"/>
      <c r="T265" s="128"/>
      <c r="U265" s="138">
        <v>18000</v>
      </c>
      <c r="V265" s="122">
        <f t="shared" si="103"/>
        <v>0</v>
      </c>
      <c r="W265" s="122"/>
      <c r="X265" s="128">
        <v>100</v>
      </c>
      <c r="Y265" s="122">
        <f t="shared" si="101"/>
        <v>0</v>
      </c>
      <c r="Z265" s="146"/>
      <c r="AA265" s="143"/>
    </row>
    <row r="266" spans="1:37">
      <c r="A266" s="30" t="s">
        <v>290</v>
      </c>
      <c r="B266" s="129"/>
      <c r="C266" s="24">
        <f t="shared" si="102"/>
        <v>39</v>
      </c>
      <c r="D266" s="128">
        <f t="shared" ref="D266:T266" si="125">D267</f>
        <v>0</v>
      </c>
      <c r="E266" s="128">
        <f t="shared" si="125"/>
        <v>0</v>
      </c>
      <c r="F266" s="128">
        <f t="shared" si="125"/>
        <v>0</v>
      </c>
      <c r="G266" s="128">
        <f t="shared" si="125"/>
        <v>0</v>
      </c>
      <c r="H266" s="128">
        <f t="shared" si="125"/>
        <v>39</v>
      </c>
      <c r="I266" s="128">
        <f t="shared" si="125"/>
        <v>448500</v>
      </c>
      <c r="J266" s="128">
        <f t="shared" si="125"/>
        <v>0</v>
      </c>
      <c r="K266" s="128">
        <f t="shared" si="125"/>
        <v>0</v>
      </c>
      <c r="L266" s="122">
        <f t="shared" ref="L266:L296" si="126">SUM(M266,O266,Q266,S266)</f>
        <v>22</v>
      </c>
      <c r="M266" s="128">
        <f t="shared" si="125"/>
        <v>0</v>
      </c>
      <c r="N266" s="128">
        <f t="shared" si="125"/>
        <v>0</v>
      </c>
      <c r="O266" s="128">
        <f t="shared" si="125"/>
        <v>0</v>
      </c>
      <c r="P266" s="128">
        <f t="shared" si="125"/>
        <v>0</v>
      </c>
      <c r="Q266" s="128">
        <f t="shared" si="125"/>
        <v>22</v>
      </c>
      <c r="R266" s="128">
        <f t="shared" si="125"/>
        <v>429000</v>
      </c>
      <c r="S266" s="128">
        <f t="shared" si="125"/>
        <v>0</v>
      </c>
      <c r="T266" s="128">
        <f t="shared" si="125"/>
        <v>0</v>
      </c>
      <c r="U266" s="136">
        <v>24000</v>
      </c>
      <c r="V266" s="122">
        <f t="shared" si="103"/>
        <v>11790</v>
      </c>
      <c r="W266" s="128"/>
      <c r="X266" s="128">
        <v>100</v>
      </c>
      <c r="Y266" s="122">
        <f t="shared" ref="Y266:Y296" si="127">V266*1</f>
        <v>11790</v>
      </c>
      <c r="Z266" s="141"/>
      <c r="AA266" s="143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</row>
    <row r="267" spans="1:37">
      <c r="A267" s="30"/>
      <c r="B267" s="129" t="s">
        <v>291</v>
      </c>
      <c r="C267" s="24">
        <f t="shared" ref="C267:C296" si="128">SUM(D267,F267,H267,J267)</f>
        <v>39</v>
      </c>
      <c r="D267" s="128"/>
      <c r="E267" s="128"/>
      <c r="F267" s="128"/>
      <c r="G267" s="128"/>
      <c r="H267" s="128">
        <v>39</v>
      </c>
      <c r="I267" s="128">
        <v>448500</v>
      </c>
      <c r="J267" s="128"/>
      <c r="K267" s="128"/>
      <c r="L267" s="122">
        <f t="shared" si="126"/>
        <v>22</v>
      </c>
      <c r="M267" s="128"/>
      <c r="N267" s="128"/>
      <c r="O267" s="128"/>
      <c r="P267" s="128"/>
      <c r="Q267" s="128">
        <v>22</v>
      </c>
      <c r="R267" s="128">
        <v>429000</v>
      </c>
      <c r="S267" s="128"/>
      <c r="T267" s="128"/>
      <c r="U267" s="136"/>
      <c r="V267" s="122">
        <f t="shared" ref="V267:V296" si="129">SUM(C267*150+L267*270)</f>
        <v>11790</v>
      </c>
      <c r="W267" s="128"/>
      <c r="X267" s="128">
        <v>100</v>
      </c>
      <c r="Y267" s="122">
        <f t="shared" si="127"/>
        <v>11790</v>
      </c>
      <c r="Z267" s="141"/>
      <c r="AA267" s="143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</row>
    <row r="268" spans="1:37" ht="33.75">
      <c r="A268" s="24" t="s">
        <v>292</v>
      </c>
      <c r="B268" s="129"/>
      <c r="C268" s="24">
        <f t="shared" si="128"/>
        <v>0</v>
      </c>
      <c r="D268" s="128"/>
      <c r="E268" s="128"/>
      <c r="F268" s="128"/>
      <c r="G268" s="128"/>
      <c r="H268" s="128"/>
      <c r="I268" s="128"/>
      <c r="J268" s="128"/>
      <c r="K268" s="128"/>
      <c r="L268" s="122">
        <f t="shared" si="126"/>
        <v>0</v>
      </c>
      <c r="M268" s="128"/>
      <c r="N268" s="128"/>
      <c r="O268" s="128"/>
      <c r="P268" s="128"/>
      <c r="Q268" s="128"/>
      <c r="R268" s="128"/>
      <c r="S268" s="128"/>
      <c r="T268" s="128"/>
      <c r="U268" s="136"/>
      <c r="V268" s="122">
        <f t="shared" si="129"/>
        <v>0</v>
      </c>
      <c r="W268" s="128"/>
      <c r="X268" s="128">
        <v>100</v>
      </c>
      <c r="Y268" s="122">
        <f t="shared" si="127"/>
        <v>0</v>
      </c>
      <c r="Z268" s="141"/>
      <c r="AA268" s="143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</row>
    <row r="269" spans="1:37">
      <c r="A269" s="30" t="s">
        <v>293</v>
      </c>
      <c r="B269" s="129"/>
      <c r="C269" s="24">
        <f t="shared" si="128"/>
        <v>35</v>
      </c>
      <c r="D269" s="128">
        <f t="shared" ref="D269:T269" si="130">D270</f>
        <v>0</v>
      </c>
      <c r="E269" s="128">
        <f t="shared" si="130"/>
        <v>0</v>
      </c>
      <c r="F269" s="128">
        <f t="shared" si="130"/>
        <v>14</v>
      </c>
      <c r="G269" s="128">
        <f t="shared" si="130"/>
        <v>128800</v>
      </c>
      <c r="H269" s="128">
        <f t="shared" si="130"/>
        <v>21</v>
      </c>
      <c r="I269" s="128">
        <f t="shared" si="130"/>
        <v>241500</v>
      </c>
      <c r="J269" s="128">
        <f t="shared" si="130"/>
        <v>0</v>
      </c>
      <c r="K269" s="128">
        <f t="shared" si="130"/>
        <v>0</v>
      </c>
      <c r="L269" s="122">
        <f t="shared" si="126"/>
        <v>3</v>
      </c>
      <c r="M269" s="128">
        <f t="shared" si="130"/>
        <v>0</v>
      </c>
      <c r="N269" s="128">
        <f t="shared" si="130"/>
        <v>0</v>
      </c>
      <c r="O269" s="128">
        <f t="shared" si="130"/>
        <v>3</v>
      </c>
      <c r="P269" s="128">
        <f t="shared" si="130"/>
        <v>46800</v>
      </c>
      <c r="Q269" s="128">
        <f t="shared" si="130"/>
        <v>0</v>
      </c>
      <c r="R269" s="128">
        <f t="shared" si="130"/>
        <v>0</v>
      </c>
      <c r="S269" s="128">
        <f t="shared" si="130"/>
        <v>0</v>
      </c>
      <c r="T269" s="128">
        <f t="shared" si="130"/>
        <v>0</v>
      </c>
      <c r="U269" s="136">
        <v>42000</v>
      </c>
      <c r="V269" s="122">
        <f t="shared" si="129"/>
        <v>6060</v>
      </c>
      <c r="W269" s="128"/>
      <c r="X269" s="128">
        <v>100</v>
      </c>
      <c r="Y269" s="122">
        <f t="shared" si="127"/>
        <v>6060</v>
      </c>
      <c r="Z269" s="141"/>
      <c r="AA269" s="143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</row>
    <row r="270" spans="1:37">
      <c r="A270" s="30"/>
      <c r="B270" s="129" t="s">
        <v>294</v>
      </c>
      <c r="C270" s="24">
        <f t="shared" si="128"/>
        <v>35</v>
      </c>
      <c r="D270" s="128"/>
      <c r="E270" s="128"/>
      <c r="F270" s="128">
        <v>14</v>
      </c>
      <c r="G270" s="128">
        <v>128800</v>
      </c>
      <c r="H270" s="128">
        <v>21</v>
      </c>
      <c r="I270" s="128">
        <v>241500</v>
      </c>
      <c r="J270" s="128"/>
      <c r="K270" s="128"/>
      <c r="L270" s="122">
        <f t="shared" si="126"/>
        <v>3</v>
      </c>
      <c r="M270" s="128"/>
      <c r="N270" s="128"/>
      <c r="O270" s="128">
        <v>3</v>
      </c>
      <c r="P270" s="128">
        <v>46800</v>
      </c>
      <c r="Q270" s="128"/>
      <c r="R270" s="128"/>
      <c r="S270" s="128"/>
      <c r="T270" s="128"/>
      <c r="U270" s="136"/>
      <c r="V270" s="122">
        <f t="shared" si="129"/>
        <v>6060</v>
      </c>
      <c r="W270" s="128"/>
      <c r="X270" s="128">
        <v>100</v>
      </c>
      <c r="Y270" s="122">
        <f t="shared" si="127"/>
        <v>6060</v>
      </c>
      <c r="Z270" s="141"/>
      <c r="AA270" s="143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</row>
    <row r="271" spans="1:37" s="115" customFormat="1">
      <c r="A271" s="128" t="s">
        <v>295</v>
      </c>
      <c r="B271" s="147"/>
      <c r="C271" s="24">
        <f t="shared" si="128"/>
        <v>54</v>
      </c>
      <c r="D271" s="128">
        <f t="shared" ref="D271:T271" si="131">D272</f>
        <v>0</v>
      </c>
      <c r="E271" s="128">
        <f t="shared" si="131"/>
        <v>0</v>
      </c>
      <c r="F271" s="128">
        <f t="shared" si="131"/>
        <v>1</v>
      </c>
      <c r="G271" s="128">
        <f t="shared" si="131"/>
        <v>9200</v>
      </c>
      <c r="H271" s="128">
        <f t="shared" si="131"/>
        <v>53</v>
      </c>
      <c r="I271" s="128">
        <f t="shared" si="131"/>
        <v>609500</v>
      </c>
      <c r="J271" s="128">
        <f t="shared" si="131"/>
        <v>0</v>
      </c>
      <c r="K271" s="128">
        <f t="shared" si="131"/>
        <v>0</v>
      </c>
      <c r="L271" s="122">
        <f t="shared" si="126"/>
        <v>9</v>
      </c>
      <c r="M271" s="128">
        <f t="shared" si="131"/>
        <v>0</v>
      </c>
      <c r="N271" s="128">
        <f t="shared" si="131"/>
        <v>0</v>
      </c>
      <c r="O271" s="128">
        <f t="shared" si="131"/>
        <v>0</v>
      </c>
      <c r="P271" s="128">
        <f t="shared" si="131"/>
        <v>0</v>
      </c>
      <c r="Q271" s="128">
        <f t="shared" si="131"/>
        <v>9</v>
      </c>
      <c r="R271" s="128">
        <f t="shared" si="131"/>
        <v>175500</v>
      </c>
      <c r="S271" s="128">
        <f t="shared" si="131"/>
        <v>0</v>
      </c>
      <c r="T271" s="128">
        <f t="shared" si="131"/>
        <v>0</v>
      </c>
      <c r="U271" s="149">
        <v>486000</v>
      </c>
      <c r="V271" s="122">
        <f t="shared" si="129"/>
        <v>10530</v>
      </c>
      <c r="W271" s="122"/>
      <c r="X271" s="128">
        <v>100</v>
      </c>
      <c r="Y271" s="122">
        <f t="shared" si="127"/>
        <v>10530</v>
      </c>
      <c r="Z271" s="146"/>
      <c r="AA271" s="143"/>
    </row>
    <row r="272" spans="1:37">
      <c r="A272" s="30"/>
      <c r="B272" s="129" t="s">
        <v>296</v>
      </c>
      <c r="C272" s="24">
        <f t="shared" si="128"/>
        <v>54</v>
      </c>
      <c r="D272" s="128"/>
      <c r="E272" s="128"/>
      <c r="F272" s="128">
        <v>1</v>
      </c>
      <c r="G272" s="128">
        <v>9200</v>
      </c>
      <c r="H272" s="128">
        <v>53</v>
      </c>
      <c r="I272" s="128">
        <v>609500</v>
      </c>
      <c r="J272" s="128"/>
      <c r="K272" s="128"/>
      <c r="L272" s="122">
        <f t="shared" si="126"/>
        <v>9</v>
      </c>
      <c r="M272" s="128"/>
      <c r="N272" s="128"/>
      <c r="O272" s="128"/>
      <c r="P272" s="128"/>
      <c r="Q272" s="128">
        <v>9</v>
      </c>
      <c r="R272" s="128">
        <v>175500</v>
      </c>
      <c r="S272" s="128"/>
      <c r="T272" s="128"/>
      <c r="U272" s="136"/>
      <c r="V272" s="122">
        <f t="shared" si="129"/>
        <v>10530</v>
      </c>
      <c r="W272" s="128"/>
      <c r="X272" s="128">
        <v>100</v>
      </c>
      <c r="Y272" s="122">
        <f t="shared" si="127"/>
        <v>10530</v>
      </c>
      <c r="Z272" s="141"/>
      <c r="AA272" s="143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</row>
    <row r="273" spans="1:37" s="114" customFormat="1">
      <c r="A273" s="127" t="s">
        <v>297</v>
      </c>
      <c r="B273" s="126"/>
      <c r="C273" s="127">
        <f t="shared" si="128"/>
        <v>83</v>
      </c>
      <c r="D273" s="125">
        <f t="shared" ref="D273:W273" si="132">SUM(D274,D275,D276,D278,D283,D284,D285)</f>
        <v>0</v>
      </c>
      <c r="E273" s="125">
        <f t="shared" si="132"/>
        <v>0</v>
      </c>
      <c r="F273" s="125">
        <f t="shared" si="132"/>
        <v>27</v>
      </c>
      <c r="G273" s="125">
        <f t="shared" si="132"/>
        <v>248400</v>
      </c>
      <c r="H273" s="125">
        <f t="shared" si="132"/>
        <v>43</v>
      </c>
      <c r="I273" s="125">
        <f t="shared" si="132"/>
        <v>494500</v>
      </c>
      <c r="J273" s="125">
        <f t="shared" si="132"/>
        <v>13</v>
      </c>
      <c r="K273" s="125">
        <f t="shared" si="132"/>
        <v>149500</v>
      </c>
      <c r="L273" s="127">
        <f t="shared" si="126"/>
        <v>0</v>
      </c>
      <c r="M273" s="125">
        <f t="shared" si="132"/>
        <v>0</v>
      </c>
      <c r="N273" s="125">
        <f t="shared" si="132"/>
        <v>0</v>
      </c>
      <c r="O273" s="125">
        <f t="shared" si="132"/>
        <v>0</v>
      </c>
      <c r="P273" s="125">
        <f t="shared" si="132"/>
        <v>0</v>
      </c>
      <c r="Q273" s="125">
        <f t="shared" si="132"/>
        <v>0</v>
      </c>
      <c r="R273" s="125">
        <f t="shared" si="132"/>
        <v>0</v>
      </c>
      <c r="S273" s="125">
        <f t="shared" si="132"/>
        <v>0</v>
      </c>
      <c r="T273" s="125">
        <f t="shared" si="132"/>
        <v>0</v>
      </c>
      <c r="U273" s="125">
        <f t="shared" si="132"/>
        <v>954000</v>
      </c>
      <c r="V273" s="127">
        <f t="shared" si="129"/>
        <v>12450</v>
      </c>
      <c r="W273" s="127">
        <f t="shared" si="132"/>
        <v>0</v>
      </c>
      <c r="X273" s="125">
        <v>100</v>
      </c>
      <c r="Y273" s="127">
        <f t="shared" si="127"/>
        <v>12450</v>
      </c>
      <c r="Z273" s="127"/>
      <c r="AA273" s="143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</row>
    <row r="274" spans="1:37" s="10" customFormat="1">
      <c r="A274" s="52" t="s">
        <v>141</v>
      </c>
      <c r="B274" s="147" t="s">
        <v>298</v>
      </c>
      <c r="C274" s="24">
        <f t="shared" si="128"/>
        <v>51</v>
      </c>
      <c r="D274" s="122"/>
      <c r="E274" s="122"/>
      <c r="F274" s="122">
        <v>19</v>
      </c>
      <c r="G274" s="122">
        <v>174800</v>
      </c>
      <c r="H274" s="122">
        <v>32</v>
      </c>
      <c r="I274" s="122">
        <v>368000</v>
      </c>
      <c r="J274" s="122"/>
      <c r="K274" s="122"/>
      <c r="L274" s="122">
        <f t="shared" si="126"/>
        <v>0</v>
      </c>
      <c r="M274" s="122"/>
      <c r="N274" s="122"/>
      <c r="O274" s="122"/>
      <c r="P274" s="122"/>
      <c r="Q274" s="122"/>
      <c r="R274" s="122"/>
      <c r="S274" s="122"/>
      <c r="T274" s="122"/>
      <c r="U274" s="51"/>
      <c r="V274" s="122">
        <f t="shared" si="129"/>
        <v>7650</v>
      </c>
      <c r="W274" s="128"/>
      <c r="X274" s="128">
        <v>100</v>
      </c>
      <c r="Y274" s="122">
        <f t="shared" si="127"/>
        <v>7650</v>
      </c>
      <c r="Z274" s="154"/>
      <c r="AA274" s="155"/>
      <c r="AB274" s="156"/>
      <c r="AC274" s="156"/>
      <c r="AD274" s="156"/>
      <c r="AE274" s="156"/>
      <c r="AF274" s="156"/>
      <c r="AG274" s="156"/>
      <c r="AH274" s="156"/>
      <c r="AI274" s="156"/>
      <c r="AJ274" s="156"/>
      <c r="AK274" s="156"/>
    </row>
    <row r="275" spans="1:37">
      <c r="A275" s="30" t="s">
        <v>299</v>
      </c>
      <c r="B275" s="147"/>
      <c r="C275" s="24">
        <f t="shared" si="128"/>
        <v>0</v>
      </c>
      <c r="D275" s="128"/>
      <c r="E275" s="128"/>
      <c r="F275" s="128"/>
      <c r="G275" s="128"/>
      <c r="H275" s="128"/>
      <c r="I275" s="128"/>
      <c r="J275" s="128"/>
      <c r="K275" s="128"/>
      <c r="L275" s="122">
        <f t="shared" si="126"/>
        <v>0</v>
      </c>
      <c r="M275" s="128"/>
      <c r="N275" s="128"/>
      <c r="O275" s="128"/>
      <c r="P275" s="128"/>
      <c r="Q275" s="128"/>
      <c r="R275" s="128"/>
      <c r="S275" s="128"/>
      <c r="T275" s="128"/>
      <c r="U275" s="136">
        <v>138000</v>
      </c>
      <c r="V275" s="122">
        <f t="shared" si="129"/>
        <v>0</v>
      </c>
      <c r="W275" s="128"/>
      <c r="X275" s="128">
        <v>100</v>
      </c>
      <c r="Y275" s="122">
        <f t="shared" si="127"/>
        <v>0</v>
      </c>
      <c r="Z275" s="141"/>
      <c r="AA275" s="143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</row>
    <row r="276" spans="1:37" s="115" customFormat="1">
      <c r="A276" s="122" t="s">
        <v>300</v>
      </c>
      <c r="B276" s="147"/>
      <c r="C276" s="24">
        <f t="shared" si="128"/>
        <v>32</v>
      </c>
      <c r="D276" s="128">
        <f t="shared" ref="D276:T276" si="133">D277</f>
        <v>0</v>
      </c>
      <c r="E276" s="128">
        <f t="shared" si="133"/>
        <v>0</v>
      </c>
      <c r="F276" s="128">
        <f t="shared" si="133"/>
        <v>8</v>
      </c>
      <c r="G276" s="128">
        <f t="shared" si="133"/>
        <v>73600</v>
      </c>
      <c r="H276" s="128">
        <f t="shared" si="133"/>
        <v>11</v>
      </c>
      <c r="I276" s="128">
        <f t="shared" si="133"/>
        <v>126500</v>
      </c>
      <c r="J276" s="128">
        <f t="shared" si="133"/>
        <v>13</v>
      </c>
      <c r="K276" s="128">
        <f t="shared" si="133"/>
        <v>149500</v>
      </c>
      <c r="L276" s="122">
        <f t="shared" si="126"/>
        <v>0</v>
      </c>
      <c r="M276" s="128">
        <f t="shared" si="133"/>
        <v>0</v>
      </c>
      <c r="N276" s="128">
        <f t="shared" si="133"/>
        <v>0</v>
      </c>
      <c r="O276" s="128">
        <f t="shared" si="133"/>
        <v>0</v>
      </c>
      <c r="P276" s="128">
        <f t="shared" si="133"/>
        <v>0</v>
      </c>
      <c r="Q276" s="128">
        <f t="shared" si="133"/>
        <v>0</v>
      </c>
      <c r="R276" s="128">
        <f t="shared" si="133"/>
        <v>0</v>
      </c>
      <c r="S276" s="128">
        <f t="shared" si="133"/>
        <v>0</v>
      </c>
      <c r="T276" s="128">
        <f t="shared" si="133"/>
        <v>0</v>
      </c>
      <c r="U276" s="149">
        <v>348000</v>
      </c>
      <c r="V276" s="122">
        <f t="shared" si="129"/>
        <v>4800</v>
      </c>
      <c r="W276" s="122"/>
      <c r="X276" s="128">
        <v>100</v>
      </c>
      <c r="Y276" s="122">
        <f t="shared" si="127"/>
        <v>4800</v>
      </c>
      <c r="Z276" s="146"/>
      <c r="AA276" s="143"/>
    </row>
    <row r="277" spans="1:37">
      <c r="A277" s="30"/>
      <c r="B277" s="129" t="s">
        <v>301</v>
      </c>
      <c r="C277" s="24">
        <f t="shared" si="128"/>
        <v>32</v>
      </c>
      <c r="D277" s="128"/>
      <c r="E277" s="128"/>
      <c r="F277" s="128">
        <v>8</v>
      </c>
      <c r="G277" s="128">
        <v>73600</v>
      </c>
      <c r="H277" s="128">
        <v>11</v>
      </c>
      <c r="I277" s="128">
        <v>126500</v>
      </c>
      <c r="J277" s="128">
        <v>13</v>
      </c>
      <c r="K277" s="128">
        <v>149500</v>
      </c>
      <c r="L277" s="122">
        <f t="shared" si="126"/>
        <v>0</v>
      </c>
      <c r="M277" s="128"/>
      <c r="N277" s="128"/>
      <c r="O277" s="128"/>
      <c r="P277" s="128"/>
      <c r="Q277" s="128"/>
      <c r="R277" s="128"/>
      <c r="S277" s="128"/>
      <c r="T277" s="128"/>
      <c r="U277" s="136"/>
      <c r="V277" s="122">
        <f t="shared" si="129"/>
        <v>4800</v>
      </c>
      <c r="W277" s="128"/>
      <c r="X277" s="128">
        <v>100</v>
      </c>
      <c r="Y277" s="122">
        <f t="shared" si="127"/>
        <v>4800</v>
      </c>
      <c r="Z277" s="141"/>
      <c r="AA277" s="143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</row>
    <row r="278" spans="1:37">
      <c r="A278" s="30" t="s">
        <v>302</v>
      </c>
      <c r="B278" s="129"/>
      <c r="C278" s="24">
        <f t="shared" si="128"/>
        <v>0</v>
      </c>
      <c r="D278" s="128"/>
      <c r="E278" s="128"/>
      <c r="F278" s="128"/>
      <c r="G278" s="128"/>
      <c r="H278" s="128"/>
      <c r="I278" s="128"/>
      <c r="J278" s="128"/>
      <c r="K278" s="128"/>
      <c r="L278" s="122">
        <f t="shared" si="126"/>
        <v>0</v>
      </c>
      <c r="M278" s="128"/>
      <c r="N278" s="128"/>
      <c r="O278" s="128"/>
      <c r="P278" s="128"/>
      <c r="Q278" s="128"/>
      <c r="R278" s="128"/>
      <c r="S278" s="128"/>
      <c r="T278" s="128"/>
      <c r="U278" s="136">
        <v>120000</v>
      </c>
      <c r="V278" s="122">
        <f t="shared" si="129"/>
        <v>0</v>
      </c>
      <c r="W278" s="128"/>
      <c r="X278" s="128">
        <v>100</v>
      </c>
      <c r="Y278" s="122">
        <f t="shared" si="127"/>
        <v>0</v>
      </c>
      <c r="Z278" s="141"/>
      <c r="AA278" s="143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</row>
    <row r="279" spans="1:37" s="114" customFormat="1">
      <c r="A279" s="125" t="s">
        <v>303</v>
      </c>
      <c r="B279" s="126"/>
      <c r="C279" s="127">
        <f t="shared" si="128"/>
        <v>0</v>
      </c>
      <c r="D279" s="127"/>
      <c r="E279" s="127"/>
      <c r="F279" s="127"/>
      <c r="G279" s="127"/>
      <c r="H279" s="127"/>
      <c r="I279" s="127"/>
      <c r="J279" s="127"/>
      <c r="K279" s="127"/>
      <c r="L279" s="127">
        <f t="shared" si="126"/>
        <v>0</v>
      </c>
      <c r="M279" s="127"/>
      <c r="N279" s="127"/>
      <c r="O279" s="127"/>
      <c r="P279" s="127"/>
      <c r="Q279" s="127"/>
      <c r="R279" s="127"/>
      <c r="S279" s="127"/>
      <c r="T279" s="127"/>
      <c r="U279" s="150">
        <v>234000</v>
      </c>
      <c r="V279" s="127">
        <f t="shared" si="129"/>
        <v>0</v>
      </c>
      <c r="W279" s="127"/>
      <c r="X279" s="125">
        <v>100</v>
      </c>
      <c r="Y279" s="127">
        <f t="shared" si="127"/>
        <v>0</v>
      </c>
      <c r="Z279" s="127"/>
      <c r="AA279" s="143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</row>
    <row r="280" spans="1:37" s="114" customFormat="1">
      <c r="A280" s="125" t="s">
        <v>304</v>
      </c>
      <c r="B280" s="126"/>
      <c r="C280" s="127">
        <f t="shared" si="128"/>
        <v>0</v>
      </c>
      <c r="D280" s="125">
        <f t="shared" ref="D280:T280" si="134">D281+D282</f>
        <v>0</v>
      </c>
      <c r="E280" s="125">
        <f t="shared" si="134"/>
        <v>0</v>
      </c>
      <c r="F280" s="125">
        <f t="shared" si="134"/>
        <v>0</v>
      </c>
      <c r="G280" s="125">
        <f t="shared" si="134"/>
        <v>0</v>
      </c>
      <c r="H280" s="125">
        <f t="shared" si="134"/>
        <v>0</v>
      </c>
      <c r="I280" s="125">
        <f t="shared" si="134"/>
        <v>0</v>
      </c>
      <c r="J280" s="125">
        <f t="shared" si="134"/>
        <v>0</v>
      </c>
      <c r="K280" s="125">
        <f t="shared" si="134"/>
        <v>0</v>
      </c>
      <c r="L280" s="127">
        <f t="shared" si="126"/>
        <v>0</v>
      </c>
      <c r="M280" s="125">
        <f t="shared" si="134"/>
        <v>0</v>
      </c>
      <c r="N280" s="125">
        <f t="shared" si="134"/>
        <v>0</v>
      </c>
      <c r="O280" s="125">
        <f t="shared" si="134"/>
        <v>0</v>
      </c>
      <c r="P280" s="125">
        <f t="shared" si="134"/>
        <v>0</v>
      </c>
      <c r="Q280" s="125">
        <f t="shared" si="134"/>
        <v>0</v>
      </c>
      <c r="R280" s="125">
        <f t="shared" si="134"/>
        <v>0</v>
      </c>
      <c r="S280" s="125">
        <f t="shared" si="134"/>
        <v>0</v>
      </c>
      <c r="T280" s="125">
        <f t="shared" si="134"/>
        <v>0</v>
      </c>
      <c r="U280" s="150">
        <v>1146000</v>
      </c>
      <c r="V280" s="127">
        <f t="shared" si="129"/>
        <v>0</v>
      </c>
      <c r="W280" s="127"/>
      <c r="X280" s="125">
        <v>100</v>
      </c>
      <c r="Y280" s="127">
        <f t="shared" si="127"/>
        <v>0</v>
      </c>
      <c r="Z280" s="127"/>
      <c r="AA280" s="143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</row>
    <row r="281" spans="1:37">
      <c r="A281" s="30"/>
      <c r="B281" s="129" t="s">
        <v>305</v>
      </c>
      <c r="C281" s="24">
        <f t="shared" si="128"/>
        <v>0</v>
      </c>
      <c r="D281" s="128"/>
      <c r="E281" s="128"/>
      <c r="F281" s="128"/>
      <c r="G281" s="128"/>
      <c r="H281" s="128"/>
      <c r="I281" s="128"/>
      <c r="J281" s="128"/>
      <c r="K281" s="128"/>
      <c r="L281" s="122">
        <f t="shared" si="126"/>
        <v>0</v>
      </c>
      <c r="M281" s="128"/>
      <c r="N281" s="128"/>
      <c r="O281" s="128"/>
      <c r="P281" s="128"/>
      <c r="Q281" s="128"/>
      <c r="R281" s="128"/>
      <c r="S281" s="128"/>
      <c r="T281" s="128"/>
      <c r="U281" s="136"/>
      <c r="V281" s="122">
        <f t="shared" si="129"/>
        <v>0</v>
      </c>
      <c r="W281" s="128"/>
      <c r="X281" s="128">
        <v>100</v>
      </c>
      <c r="Y281" s="122">
        <f t="shared" si="127"/>
        <v>0</v>
      </c>
      <c r="Z281" s="141"/>
      <c r="AA281" s="143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</row>
    <row r="282" spans="1:37">
      <c r="A282" s="30"/>
      <c r="B282" s="129" t="s">
        <v>306</v>
      </c>
      <c r="C282" s="24">
        <f t="shared" si="128"/>
        <v>0</v>
      </c>
      <c r="D282" s="128"/>
      <c r="E282" s="128"/>
      <c r="F282" s="128"/>
      <c r="G282" s="128"/>
      <c r="H282" s="128"/>
      <c r="I282" s="128"/>
      <c r="J282" s="128"/>
      <c r="K282" s="128"/>
      <c r="L282" s="122">
        <f t="shared" si="126"/>
        <v>0</v>
      </c>
      <c r="M282" s="128"/>
      <c r="N282" s="128"/>
      <c r="O282" s="128"/>
      <c r="P282" s="128"/>
      <c r="Q282" s="128"/>
      <c r="R282" s="128"/>
      <c r="S282" s="128"/>
      <c r="T282" s="128"/>
      <c r="U282" s="136"/>
      <c r="V282" s="122">
        <f t="shared" si="129"/>
        <v>0</v>
      </c>
      <c r="W282" s="128"/>
      <c r="X282" s="128">
        <v>100</v>
      </c>
      <c r="Y282" s="122">
        <f t="shared" si="127"/>
        <v>0</v>
      </c>
      <c r="Z282" s="141"/>
      <c r="AA282" s="143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</row>
    <row r="283" spans="1:37" ht="56.25">
      <c r="A283" s="153" t="s">
        <v>307</v>
      </c>
      <c r="B283" s="129"/>
      <c r="C283" s="24">
        <f t="shared" si="128"/>
        <v>0</v>
      </c>
      <c r="D283" s="128"/>
      <c r="E283" s="128"/>
      <c r="F283" s="128"/>
      <c r="G283" s="128"/>
      <c r="H283" s="128"/>
      <c r="I283" s="128"/>
      <c r="J283" s="128"/>
      <c r="K283" s="128"/>
      <c r="L283" s="122">
        <f t="shared" si="126"/>
        <v>0</v>
      </c>
      <c r="M283" s="128"/>
      <c r="N283" s="128"/>
      <c r="O283" s="128"/>
      <c r="P283" s="128"/>
      <c r="Q283" s="128"/>
      <c r="R283" s="128"/>
      <c r="S283" s="128"/>
      <c r="T283" s="128"/>
      <c r="U283" s="136">
        <v>150000</v>
      </c>
      <c r="V283" s="122">
        <f t="shared" si="129"/>
        <v>0</v>
      </c>
      <c r="W283" s="128"/>
      <c r="X283" s="128">
        <v>100</v>
      </c>
      <c r="Y283" s="122">
        <f t="shared" si="127"/>
        <v>0</v>
      </c>
      <c r="Z283" s="141"/>
      <c r="AA283" s="143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</row>
    <row r="284" spans="1:37" ht="45">
      <c r="A284" s="24" t="s">
        <v>308</v>
      </c>
      <c r="B284" s="129"/>
      <c r="C284" s="24">
        <f t="shared" si="128"/>
        <v>0</v>
      </c>
      <c r="D284" s="128"/>
      <c r="E284" s="128"/>
      <c r="F284" s="128"/>
      <c r="G284" s="128"/>
      <c r="H284" s="128"/>
      <c r="I284" s="128"/>
      <c r="J284" s="128"/>
      <c r="K284" s="128"/>
      <c r="L284" s="122">
        <f t="shared" si="126"/>
        <v>0</v>
      </c>
      <c r="M284" s="128"/>
      <c r="N284" s="128"/>
      <c r="O284" s="128"/>
      <c r="P284" s="128"/>
      <c r="Q284" s="128"/>
      <c r="R284" s="128"/>
      <c r="S284" s="128"/>
      <c r="T284" s="128"/>
      <c r="U284" s="136">
        <v>186000</v>
      </c>
      <c r="V284" s="122">
        <f t="shared" si="129"/>
        <v>0</v>
      </c>
      <c r="W284" s="128"/>
      <c r="X284" s="128">
        <v>100</v>
      </c>
      <c r="Y284" s="122">
        <f t="shared" si="127"/>
        <v>0</v>
      </c>
      <c r="Z284" s="141"/>
      <c r="AA284" s="143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</row>
    <row r="285" spans="1:37" ht="33.75">
      <c r="A285" s="24" t="s">
        <v>309</v>
      </c>
      <c r="B285" s="26"/>
      <c r="C285" s="24">
        <f t="shared" si="128"/>
        <v>0</v>
      </c>
      <c r="D285" s="30"/>
      <c r="E285" s="30"/>
      <c r="F285" s="30"/>
      <c r="G285" s="30"/>
      <c r="H285" s="128"/>
      <c r="I285" s="128"/>
      <c r="J285" s="30"/>
      <c r="K285" s="30"/>
      <c r="L285" s="122">
        <f t="shared" si="126"/>
        <v>0</v>
      </c>
      <c r="M285" s="30"/>
      <c r="N285" s="30"/>
      <c r="O285" s="30"/>
      <c r="P285" s="30"/>
      <c r="Q285" s="128"/>
      <c r="R285" s="128"/>
      <c r="S285" s="30"/>
      <c r="T285" s="30"/>
      <c r="U285" s="136">
        <v>12000</v>
      </c>
      <c r="V285" s="122">
        <f t="shared" si="129"/>
        <v>0</v>
      </c>
      <c r="W285" s="128"/>
      <c r="X285" s="128">
        <v>100</v>
      </c>
      <c r="Y285" s="122">
        <f t="shared" si="127"/>
        <v>0</v>
      </c>
      <c r="Z285" s="141"/>
      <c r="AA285" s="143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</row>
    <row r="286" spans="1:37" s="114" customFormat="1">
      <c r="A286" s="125" t="s">
        <v>310</v>
      </c>
      <c r="B286" s="126"/>
      <c r="C286" s="127">
        <f t="shared" si="128"/>
        <v>148</v>
      </c>
      <c r="D286" s="125">
        <f t="shared" ref="D286:W286" si="135">SUM(D287,D288,D289,D292,D294)</f>
        <v>1</v>
      </c>
      <c r="E286" s="125">
        <f t="shared" si="135"/>
        <v>9200</v>
      </c>
      <c r="F286" s="125">
        <f t="shared" si="135"/>
        <v>29</v>
      </c>
      <c r="G286" s="125">
        <f t="shared" si="135"/>
        <v>266800</v>
      </c>
      <c r="H286" s="125">
        <f t="shared" si="135"/>
        <v>118</v>
      </c>
      <c r="I286" s="125">
        <f t="shared" si="135"/>
        <v>1357000</v>
      </c>
      <c r="J286" s="125">
        <f t="shared" si="135"/>
        <v>0</v>
      </c>
      <c r="K286" s="125">
        <f t="shared" si="135"/>
        <v>0</v>
      </c>
      <c r="L286" s="127">
        <f t="shared" si="126"/>
        <v>6</v>
      </c>
      <c r="M286" s="125">
        <f t="shared" si="135"/>
        <v>0</v>
      </c>
      <c r="N286" s="125">
        <f t="shared" si="135"/>
        <v>0</v>
      </c>
      <c r="O286" s="125">
        <f t="shared" si="135"/>
        <v>0</v>
      </c>
      <c r="P286" s="125">
        <f t="shared" si="135"/>
        <v>0</v>
      </c>
      <c r="Q286" s="125">
        <f t="shared" si="135"/>
        <v>6</v>
      </c>
      <c r="R286" s="125">
        <f t="shared" si="135"/>
        <v>117000</v>
      </c>
      <c r="S286" s="125">
        <f t="shared" si="135"/>
        <v>0</v>
      </c>
      <c r="T286" s="125">
        <f t="shared" si="135"/>
        <v>0</v>
      </c>
      <c r="U286" s="125">
        <f t="shared" si="135"/>
        <v>552000</v>
      </c>
      <c r="V286" s="127">
        <f t="shared" si="129"/>
        <v>23820</v>
      </c>
      <c r="W286" s="127">
        <f t="shared" si="135"/>
        <v>0</v>
      </c>
      <c r="X286" s="125">
        <v>100</v>
      </c>
      <c r="Y286" s="127">
        <f t="shared" si="127"/>
        <v>23820</v>
      </c>
      <c r="Z286" s="127"/>
      <c r="AA286" s="143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</row>
    <row r="287" spans="1:37">
      <c r="A287" s="30" t="s">
        <v>311</v>
      </c>
      <c r="B287" s="26" t="s">
        <v>312</v>
      </c>
      <c r="C287" s="24">
        <f t="shared" si="128"/>
        <v>70</v>
      </c>
      <c r="D287" s="30">
        <v>1</v>
      </c>
      <c r="E287" s="30">
        <v>9200</v>
      </c>
      <c r="F287" s="30">
        <v>21</v>
      </c>
      <c r="G287" s="30">
        <v>193200</v>
      </c>
      <c r="H287" s="128">
        <v>48</v>
      </c>
      <c r="I287" s="128">
        <v>552000</v>
      </c>
      <c r="J287" s="30"/>
      <c r="K287" s="30"/>
      <c r="L287" s="122">
        <f t="shared" si="126"/>
        <v>6</v>
      </c>
      <c r="M287" s="30"/>
      <c r="N287" s="30"/>
      <c r="O287" s="30"/>
      <c r="P287" s="30"/>
      <c r="Q287" s="128">
        <v>6</v>
      </c>
      <c r="R287" s="128">
        <v>117000</v>
      </c>
      <c r="S287" s="30"/>
      <c r="T287" s="30"/>
      <c r="U287" s="136"/>
      <c r="V287" s="122">
        <f t="shared" si="129"/>
        <v>12120</v>
      </c>
      <c r="W287" s="128"/>
      <c r="X287" s="128">
        <v>100</v>
      </c>
      <c r="Y287" s="122">
        <f t="shared" si="127"/>
        <v>12120</v>
      </c>
      <c r="Z287" s="141"/>
      <c r="AA287" s="143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</row>
    <row r="288" spans="1:37">
      <c r="A288" s="30" t="s">
        <v>313</v>
      </c>
      <c r="B288" s="26"/>
      <c r="C288" s="24">
        <f t="shared" si="128"/>
        <v>0</v>
      </c>
      <c r="D288" s="30"/>
      <c r="E288" s="30"/>
      <c r="F288" s="30"/>
      <c r="G288" s="30"/>
      <c r="H288" s="128"/>
      <c r="I288" s="128"/>
      <c r="J288" s="128"/>
      <c r="K288" s="128"/>
      <c r="L288" s="122">
        <f t="shared" si="126"/>
        <v>0</v>
      </c>
      <c r="M288" s="128"/>
      <c r="N288" s="128"/>
      <c r="O288" s="128"/>
      <c r="P288" s="128"/>
      <c r="Q288" s="128"/>
      <c r="R288" s="128"/>
      <c r="S288" s="128"/>
      <c r="T288" s="128"/>
      <c r="U288" s="136">
        <v>6000</v>
      </c>
      <c r="V288" s="122">
        <f t="shared" si="129"/>
        <v>0</v>
      </c>
      <c r="W288" s="128"/>
      <c r="X288" s="128">
        <v>100</v>
      </c>
      <c r="Y288" s="122">
        <f t="shared" si="127"/>
        <v>0</v>
      </c>
      <c r="Z288" s="141"/>
      <c r="AA288" s="143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</row>
    <row r="289" spans="1:37">
      <c r="A289" s="30" t="s">
        <v>314</v>
      </c>
      <c r="B289" s="26"/>
      <c r="C289" s="24">
        <f t="shared" si="128"/>
        <v>46</v>
      </c>
      <c r="D289" s="30">
        <f t="shared" ref="D289:T289" si="136">D290+D291</f>
        <v>0</v>
      </c>
      <c r="E289" s="30">
        <f t="shared" si="136"/>
        <v>0</v>
      </c>
      <c r="F289" s="30">
        <f t="shared" si="136"/>
        <v>8</v>
      </c>
      <c r="G289" s="30">
        <f t="shared" si="136"/>
        <v>73600</v>
      </c>
      <c r="H289" s="30">
        <f t="shared" si="136"/>
        <v>38</v>
      </c>
      <c r="I289" s="30">
        <f t="shared" si="136"/>
        <v>437000</v>
      </c>
      <c r="J289" s="30">
        <f t="shared" si="136"/>
        <v>0</v>
      </c>
      <c r="K289" s="30">
        <f t="shared" si="136"/>
        <v>0</v>
      </c>
      <c r="L289" s="122">
        <f t="shared" si="126"/>
        <v>0</v>
      </c>
      <c r="M289" s="30">
        <f t="shared" si="136"/>
        <v>0</v>
      </c>
      <c r="N289" s="30">
        <f t="shared" si="136"/>
        <v>0</v>
      </c>
      <c r="O289" s="30">
        <f t="shared" si="136"/>
        <v>0</v>
      </c>
      <c r="P289" s="30">
        <f t="shared" si="136"/>
        <v>0</v>
      </c>
      <c r="Q289" s="30">
        <f t="shared" si="136"/>
        <v>0</v>
      </c>
      <c r="R289" s="30">
        <f t="shared" si="136"/>
        <v>0</v>
      </c>
      <c r="S289" s="30">
        <f t="shared" si="136"/>
        <v>0</v>
      </c>
      <c r="T289" s="30">
        <f t="shared" si="136"/>
        <v>0</v>
      </c>
      <c r="U289" s="136">
        <v>126000</v>
      </c>
      <c r="V289" s="122">
        <f t="shared" si="129"/>
        <v>6900</v>
      </c>
      <c r="W289" s="128"/>
      <c r="X289" s="128">
        <v>100</v>
      </c>
      <c r="Y289" s="122">
        <f t="shared" si="127"/>
        <v>6900</v>
      </c>
      <c r="Z289" s="141"/>
      <c r="AA289" s="143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</row>
    <row r="290" spans="1:37">
      <c r="A290" s="30"/>
      <c r="B290" s="26" t="s">
        <v>315</v>
      </c>
      <c r="C290" s="24">
        <f t="shared" si="128"/>
        <v>46</v>
      </c>
      <c r="D290" s="30"/>
      <c r="E290" s="30"/>
      <c r="F290" s="30">
        <v>8</v>
      </c>
      <c r="G290" s="30">
        <v>73600</v>
      </c>
      <c r="H290" s="128">
        <v>38</v>
      </c>
      <c r="I290" s="128">
        <v>437000</v>
      </c>
      <c r="J290" s="30"/>
      <c r="K290" s="30"/>
      <c r="L290" s="122">
        <f t="shared" si="126"/>
        <v>0</v>
      </c>
      <c r="M290" s="30"/>
      <c r="N290" s="30"/>
      <c r="O290" s="30"/>
      <c r="P290" s="30"/>
      <c r="Q290" s="128"/>
      <c r="R290" s="128"/>
      <c r="S290" s="30"/>
      <c r="T290" s="30"/>
      <c r="U290" s="136"/>
      <c r="V290" s="122">
        <f t="shared" si="129"/>
        <v>6900</v>
      </c>
      <c r="W290" s="128"/>
      <c r="X290" s="128">
        <v>100</v>
      </c>
      <c r="Y290" s="122">
        <f t="shared" si="127"/>
        <v>6900</v>
      </c>
      <c r="Z290" s="141"/>
      <c r="AA290" s="143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</row>
    <row r="291" spans="1:37">
      <c r="A291" s="30"/>
      <c r="B291" s="26" t="s">
        <v>316</v>
      </c>
      <c r="C291" s="24">
        <f t="shared" si="128"/>
        <v>0</v>
      </c>
      <c r="D291" s="30"/>
      <c r="E291" s="30"/>
      <c r="F291" s="30"/>
      <c r="G291" s="30"/>
      <c r="H291" s="128"/>
      <c r="I291" s="128"/>
      <c r="J291" s="30"/>
      <c r="K291" s="30"/>
      <c r="L291" s="122">
        <f t="shared" si="126"/>
        <v>0</v>
      </c>
      <c r="M291" s="30"/>
      <c r="N291" s="30"/>
      <c r="O291" s="30"/>
      <c r="P291" s="30"/>
      <c r="Q291" s="128"/>
      <c r="R291" s="128"/>
      <c r="S291" s="30"/>
      <c r="T291" s="30"/>
      <c r="U291" s="136"/>
      <c r="V291" s="122">
        <f t="shared" si="129"/>
        <v>0</v>
      </c>
      <c r="W291" s="128"/>
      <c r="X291" s="128">
        <v>100</v>
      </c>
      <c r="Y291" s="122">
        <f t="shared" si="127"/>
        <v>0</v>
      </c>
      <c r="Z291" s="141"/>
      <c r="AA291" s="143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</row>
    <row r="292" spans="1:37">
      <c r="A292" s="30" t="s">
        <v>317</v>
      </c>
      <c r="B292" s="26"/>
      <c r="C292" s="24">
        <f t="shared" si="128"/>
        <v>32</v>
      </c>
      <c r="D292" s="30">
        <f t="shared" ref="D292:T292" si="137">D293</f>
        <v>0</v>
      </c>
      <c r="E292" s="30">
        <f t="shared" si="137"/>
        <v>0</v>
      </c>
      <c r="F292" s="30">
        <f t="shared" si="137"/>
        <v>0</v>
      </c>
      <c r="G292" s="30">
        <f t="shared" si="137"/>
        <v>0</v>
      </c>
      <c r="H292" s="30">
        <f t="shared" si="137"/>
        <v>32</v>
      </c>
      <c r="I292" s="30">
        <f t="shared" si="137"/>
        <v>368000</v>
      </c>
      <c r="J292" s="30">
        <f t="shared" si="137"/>
        <v>0</v>
      </c>
      <c r="K292" s="30">
        <f t="shared" si="137"/>
        <v>0</v>
      </c>
      <c r="L292" s="122">
        <f t="shared" si="126"/>
        <v>0</v>
      </c>
      <c r="M292" s="30">
        <f t="shared" si="137"/>
        <v>0</v>
      </c>
      <c r="N292" s="30">
        <f t="shared" si="137"/>
        <v>0</v>
      </c>
      <c r="O292" s="30">
        <f t="shared" si="137"/>
        <v>0</v>
      </c>
      <c r="P292" s="30">
        <f t="shared" si="137"/>
        <v>0</v>
      </c>
      <c r="Q292" s="30">
        <f t="shared" si="137"/>
        <v>0</v>
      </c>
      <c r="R292" s="30">
        <f t="shared" si="137"/>
        <v>0</v>
      </c>
      <c r="S292" s="30">
        <f t="shared" si="137"/>
        <v>0</v>
      </c>
      <c r="T292" s="30">
        <f t="shared" si="137"/>
        <v>0</v>
      </c>
      <c r="U292" s="136">
        <v>96000</v>
      </c>
      <c r="V292" s="122">
        <f t="shared" si="129"/>
        <v>4800</v>
      </c>
      <c r="W292" s="128"/>
      <c r="X292" s="128">
        <v>100</v>
      </c>
      <c r="Y292" s="122">
        <f t="shared" si="127"/>
        <v>4800</v>
      </c>
      <c r="Z292" s="141"/>
      <c r="AA292" s="143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</row>
    <row r="293" spans="1:37" ht="24">
      <c r="A293" s="30"/>
      <c r="B293" s="26" t="s">
        <v>318</v>
      </c>
      <c r="C293" s="24">
        <f t="shared" si="128"/>
        <v>32</v>
      </c>
      <c r="D293" s="30"/>
      <c r="E293" s="30"/>
      <c r="F293" s="30"/>
      <c r="G293" s="30"/>
      <c r="H293" s="128">
        <v>32</v>
      </c>
      <c r="I293" s="128">
        <v>368000</v>
      </c>
      <c r="J293" s="30"/>
      <c r="K293" s="30"/>
      <c r="L293" s="122">
        <f t="shared" si="126"/>
        <v>0</v>
      </c>
      <c r="M293" s="30"/>
      <c r="N293" s="30"/>
      <c r="O293" s="30"/>
      <c r="P293" s="30"/>
      <c r="Q293" s="128"/>
      <c r="R293" s="128"/>
      <c r="S293" s="30"/>
      <c r="T293" s="30"/>
      <c r="U293" s="136"/>
      <c r="V293" s="122">
        <f t="shared" si="129"/>
        <v>4800</v>
      </c>
      <c r="W293" s="128"/>
      <c r="X293" s="128">
        <v>100</v>
      </c>
      <c r="Y293" s="122">
        <f t="shared" si="127"/>
        <v>4800</v>
      </c>
      <c r="Z293" s="141"/>
      <c r="AA293" s="143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</row>
    <row r="294" spans="1:37">
      <c r="A294" s="30" t="s">
        <v>319</v>
      </c>
      <c r="B294" s="26"/>
      <c r="C294" s="24">
        <f t="shared" si="128"/>
        <v>0</v>
      </c>
      <c r="D294" s="30"/>
      <c r="E294" s="30"/>
      <c r="F294" s="30"/>
      <c r="G294" s="30"/>
      <c r="H294" s="128"/>
      <c r="I294" s="128"/>
      <c r="J294" s="30"/>
      <c r="K294" s="30"/>
      <c r="L294" s="122">
        <f t="shared" si="126"/>
        <v>0</v>
      </c>
      <c r="M294" s="30"/>
      <c r="N294" s="30"/>
      <c r="O294" s="30"/>
      <c r="P294" s="30"/>
      <c r="Q294" s="128"/>
      <c r="R294" s="128"/>
      <c r="S294" s="30"/>
      <c r="T294" s="30"/>
      <c r="U294" s="136">
        <v>324000</v>
      </c>
      <c r="V294" s="122">
        <f t="shared" si="129"/>
        <v>0</v>
      </c>
      <c r="W294" s="128"/>
      <c r="X294" s="128">
        <v>100</v>
      </c>
      <c r="Y294" s="122">
        <f t="shared" si="127"/>
        <v>0</v>
      </c>
      <c r="Z294" s="141"/>
      <c r="AA294" s="143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</row>
    <row r="295" spans="1:37" s="114" customFormat="1">
      <c r="A295" s="125" t="s">
        <v>320</v>
      </c>
      <c r="B295" s="126"/>
      <c r="C295" s="127">
        <f t="shared" si="128"/>
        <v>54</v>
      </c>
      <c r="D295" s="125">
        <f t="shared" ref="D295:T295" si="138">D296</f>
        <v>0</v>
      </c>
      <c r="E295" s="125">
        <f t="shared" si="138"/>
        <v>0</v>
      </c>
      <c r="F295" s="125">
        <f t="shared" si="138"/>
        <v>0</v>
      </c>
      <c r="G295" s="125">
        <f t="shared" si="138"/>
        <v>0</v>
      </c>
      <c r="H295" s="125">
        <f t="shared" si="138"/>
        <v>54</v>
      </c>
      <c r="I295" s="125">
        <f t="shared" si="138"/>
        <v>621000</v>
      </c>
      <c r="J295" s="125">
        <f t="shared" si="138"/>
        <v>0</v>
      </c>
      <c r="K295" s="125">
        <f t="shared" si="138"/>
        <v>0</v>
      </c>
      <c r="L295" s="127">
        <f t="shared" si="126"/>
        <v>0</v>
      </c>
      <c r="M295" s="125">
        <f t="shared" si="138"/>
        <v>0</v>
      </c>
      <c r="N295" s="125">
        <f t="shared" si="138"/>
        <v>0</v>
      </c>
      <c r="O295" s="125">
        <f t="shared" si="138"/>
        <v>0</v>
      </c>
      <c r="P295" s="125">
        <f t="shared" si="138"/>
        <v>0</v>
      </c>
      <c r="Q295" s="125">
        <f t="shared" si="138"/>
        <v>0</v>
      </c>
      <c r="R295" s="125">
        <f t="shared" si="138"/>
        <v>0</v>
      </c>
      <c r="S295" s="125">
        <f t="shared" si="138"/>
        <v>0</v>
      </c>
      <c r="T295" s="125">
        <f t="shared" si="138"/>
        <v>0</v>
      </c>
      <c r="U295" s="150">
        <v>66000</v>
      </c>
      <c r="V295" s="127">
        <f t="shared" si="129"/>
        <v>8100</v>
      </c>
      <c r="W295" s="127"/>
      <c r="X295" s="125">
        <v>100</v>
      </c>
      <c r="Y295" s="127">
        <f t="shared" si="127"/>
        <v>8100</v>
      </c>
      <c r="Z295" s="127"/>
      <c r="AA295" s="143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</row>
    <row r="296" spans="1:37">
      <c r="A296" s="30"/>
      <c r="B296" s="26" t="s">
        <v>321</v>
      </c>
      <c r="C296" s="24">
        <f t="shared" si="128"/>
        <v>54</v>
      </c>
      <c r="D296" s="30"/>
      <c r="E296" s="30"/>
      <c r="F296" s="30"/>
      <c r="G296" s="30"/>
      <c r="H296" s="128">
        <v>54</v>
      </c>
      <c r="I296" s="128">
        <v>621000</v>
      </c>
      <c r="J296" s="30"/>
      <c r="K296" s="30"/>
      <c r="L296" s="122">
        <f t="shared" si="126"/>
        <v>0</v>
      </c>
      <c r="M296" s="30"/>
      <c r="N296" s="30"/>
      <c r="O296" s="30"/>
      <c r="P296" s="30"/>
      <c r="Q296" s="128"/>
      <c r="R296" s="128"/>
      <c r="S296" s="30"/>
      <c r="T296" s="30"/>
      <c r="U296" s="136"/>
      <c r="V296" s="122">
        <f t="shared" si="129"/>
        <v>8100</v>
      </c>
      <c r="W296" s="128"/>
      <c r="X296" s="128">
        <v>100</v>
      </c>
      <c r="Y296" s="122">
        <f t="shared" si="127"/>
        <v>8100</v>
      </c>
      <c r="Z296" s="141"/>
      <c r="AA296" s="40"/>
    </row>
    <row r="297" spans="1:37">
      <c r="U297" s="21"/>
      <c r="V297" s="35"/>
      <c r="W297" s="35"/>
    </row>
    <row r="298" spans="1:37">
      <c r="U298" s="21"/>
      <c r="V298" s="35"/>
      <c r="W298" s="35"/>
    </row>
    <row r="299" spans="1:37">
      <c r="U299" s="21"/>
      <c r="V299" s="35"/>
      <c r="W299" s="35"/>
    </row>
    <row r="300" spans="1:37">
      <c r="U300" s="21"/>
      <c r="V300" s="35"/>
      <c r="W300" s="35"/>
    </row>
    <row r="301" spans="1:37">
      <c r="U301" s="21"/>
      <c r="V301" s="35"/>
      <c r="W301" s="35"/>
    </row>
    <row r="302" spans="1:37">
      <c r="U302" s="21"/>
      <c r="V302" s="35"/>
      <c r="W302" s="35"/>
    </row>
    <row r="303" spans="1:37">
      <c r="U303" s="21"/>
      <c r="V303" s="35"/>
      <c r="W303" s="35"/>
    </row>
    <row r="304" spans="1:37">
      <c r="U304" s="21"/>
      <c r="V304" s="35"/>
      <c r="W304" s="35"/>
    </row>
    <row r="305" spans="2:23" s="18" customFormat="1">
      <c r="B305" s="56"/>
      <c r="L305" s="115"/>
      <c r="U305" s="21"/>
      <c r="V305" s="35"/>
      <c r="W305" s="35"/>
    </row>
    <row r="306" spans="2:23" s="18" customFormat="1">
      <c r="B306" s="56"/>
      <c r="L306" s="115"/>
      <c r="U306" s="21"/>
      <c r="V306" s="35"/>
      <c r="W306" s="35"/>
    </row>
    <row r="307" spans="2:23" s="18" customFormat="1">
      <c r="B307" s="56"/>
      <c r="L307" s="115"/>
      <c r="U307" s="21"/>
      <c r="V307" s="35"/>
      <c r="W307" s="35"/>
    </row>
    <row r="308" spans="2:23" s="18" customFormat="1">
      <c r="B308" s="56"/>
      <c r="L308" s="115"/>
      <c r="U308" s="21"/>
      <c r="V308" s="35"/>
      <c r="W308" s="35"/>
    </row>
    <row r="309" spans="2:23" s="18" customFormat="1">
      <c r="B309" s="56"/>
      <c r="L309" s="115"/>
      <c r="U309" s="21"/>
      <c r="V309" s="35"/>
      <c r="W309" s="35"/>
    </row>
    <row r="310" spans="2:23" s="18" customFormat="1">
      <c r="B310" s="56"/>
      <c r="L310" s="115"/>
      <c r="U310" s="21"/>
      <c r="V310" s="35"/>
      <c r="W310" s="35"/>
    </row>
    <row r="311" spans="2:23" s="18" customFormat="1">
      <c r="B311" s="56"/>
      <c r="L311" s="115"/>
      <c r="U311" s="21"/>
      <c r="V311" s="35"/>
      <c r="W311" s="35"/>
    </row>
    <row r="312" spans="2:23" s="18" customFormat="1">
      <c r="B312" s="56"/>
      <c r="L312" s="115"/>
      <c r="U312" s="21"/>
      <c r="V312" s="35"/>
      <c r="W312" s="35"/>
    </row>
    <row r="313" spans="2:23" s="18" customFormat="1">
      <c r="B313" s="56"/>
      <c r="L313" s="115"/>
      <c r="U313" s="21"/>
      <c r="V313" s="35"/>
      <c r="W313" s="35"/>
    </row>
    <row r="314" spans="2:23" s="18" customFormat="1">
      <c r="B314" s="56"/>
      <c r="L314" s="115"/>
      <c r="U314" s="21"/>
      <c r="V314" s="35"/>
      <c r="W314" s="35"/>
    </row>
    <row r="315" spans="2:23" s="18" customFormat="1">
      <c r="B315" s="56"/>
      <c r="L315" s="115"/>
      <c r="U315" s="21"/>
      <c r="V315" s="35"/>
      <c r="W315" s="35"/>
    </row>
    <row r="316" spans="2:23" s="18" customFormat="1">
      <c r="B316" s="56"/>
      <c r="L316" s="115"/>
      <c r="U316" s="21"/>
      <c r="V316" s="35"/>
      <c r="W316" s="35"/>
    </row>
    <row r="317" spans="2:23" s="18" customFormat="1">
      <c r="B317" s="56"/>
      <c r="L317" s="115"/>
      <c r="U317" s="21"/>
      <c r="V317" s="35"/>
      <c r="W317" s="35"/>
    </row>
    <row r="318" spans="2:23" s="18" customFormat="1">
      <c r="B318" s="56"/>
      <c r="L318" s="115"/>
      <c r="U318" s="21"/>
      <c r="V318" s="35"/>
      <c r="W318" s="35"/>
    </row>
    <row r="319" spans="2:23" s="18" customFormat="1">
      <c r="B319" s="56"/>
      <c r="L319" s="115"/>
      <c r="U319" s="21"/>
      <c r="V319" s="35"/>
      <c r="W319" s="35"/>
    </row>
    <row r="320" spans="2:23" s="18" customFormat="1">
      <c r="B320" s="56"/>
      <c r="L320" s="115"/>
      <c r="U320" s="21"/>
      <c r="V320" s="35"/>
      <c r="W320" s="35"/>
    </row>
    <row r="321" spans="2:23" s="18" customFormat="1">
      <c r="B321" s="56"/>
      <c r="L321" s="115"/>
      <c r="U321" s="21"/>
      <c r="V321" s="35"/>
      <c r="W321" s="35"/>
    </row>
    <row r="322" spans="2:23" s="18" customFormat="1">
      <c r="B322" s="56"/>
      <c r="L322" s="115"/>
      <c r="U322" s="21"/>
      <c r="V322" s="35"/>
      <c r="W322" s="35"/>
    </row>
    <row r="323" spans="2:23" s="18" customFormat="1">
      <c r="B323" s="56"/>
      <c r="L323" s="115"/>
      <c r="U323" s="21"/>
      <c r="V323" s="35"/>
      <c r="W323" s="35"/>
    </row>
    <row r="324" spans="2:23" s="18" customFormat="1">
      <c r="B324" s="56"/>
      <c r="L324" s="115"/>
      <c r="U324" s="21"/>
      <c r="V324" s="35"/>
      <c r="W324" s="35"/>
    </row>
    <row r="325" spans="2:23" s="18" customFormat="1">
      <c r="B325" s="56"/>
      <c r="L325" s="115"/>
      <c r="U325" s="21"/>
      <c r="V325" s="35"/>
      <c r="W325" s="35"/>
    </row>
    <row r="326" spans="2:23" s="18" customFormat="1">
      <c r="B326" s="56"/>
      <c r="L326" s="115"/>
      <c r="U326" s="21"/>
      <c r="V326" s="35"/>
      <c r="W326" s="35"/>
    </row>
    <row r="327" spans="2:23" s="18" customFormat="1">
      <c r="B327" s="56"/>
      <c r="L327" s="115"/>
      <c r="U327" s="21"/>
      <c r="V327" s="35"/>
      <c r="W327" s="35"/>
    </row>
    <row r="328" spans="2:23" s="18" customFormat="1">
      <c r="B328" s="56"/>
      <c r="L328" s="115"/>
      <c r="U328" s="21"/>
      <c r="V328" s="35"/>
      <c r="W328" s="35"/>
    </row>
    <row r="329" spans="2:23" s="18" customFormat="1">
      <c r="B329" s="56"/>
      <c r="L329" s="115"/>
      <c r="U329" s="21"/>
      <c r="V329" s="35"/>
      <c r="W329" s="35"/>
    </row>
    <row r="330" spans="2:23" s="18" customFormat="1">
      <c r="B330" s="56"/>
      <c r="L330" s="115"/>
      <c r="U330" s="21"/>
      <c r="V330" s="35"/>
      <c r="W330" s="35"/>
    </row>
    <row r="331" spans="2:23" s="18" customFormat="1">
      <c r="B331" s="56"/>
      <c r="L331" s="115"/>
      <c r="U331" s="21"/>
      <c r="V331" s="35"/>
      <c r="W331" s="35"/>
    </row>
    <row r="332" spans="2:23" s="18" customFormat="1">
      <c r="B332" s="56"/>
      <c r="L332" s="115"/>
      <c r="U332" s="21"/>
      <c r="V332" s="35"/>
      <c r="W332" s="35"/>
    </row>
    <row r="333" spans="2:23" s="18" customFormat="1">
      <c r="B333" s="56"/>
      <c r="L333" s="115"/>
      <c r="U333" s="21"/>
      <c r="V333" s="35"/>
      <c r="W333" s="35"/>
    </row>
    <row r="334" spans="2:23" s="18" customFormat="1">
      <c r="B334" s="56"/>
      <c r="L334" s="115"/>
      <c r="U334" s="21"/>
      <c r="V334" s="35"/>
      <c r="W334" s="35"/>
    </row>
    <row r="335" spans="2:23" s="18" customFormat="1">
      <c r="B335" s="56"/>
      <c r="L335" s="115"/>
      <c r="U335" s="21"/>
      <c r="V335" s="35"/>
      <c r="W335" s="35"/>
    </row>
    <row r="336" spans="2:23" s="18" customFormat="1">
      <c r="B336" s="56"/>
      <c r="L336" s="115"/>
      <c r="U336" s="21"/>
      <c r="V336" s="35"/>
      <c r="W336" s="35"/>
    </row>
    <row r="337" spans="2:23" s="18" customFormat="1">
      <c r="B337" s="56"/>
      <c r="L337" s="115"/>
      <c r="U337" s="21"/>
      <c r="V337" s="35"/>
      <c r="W337" s="35"/>
    </row>
    <row r="338" spans="2:23" s="18" customFormat="1">
      <c r="B338" s="56"/>
      <c r="L338" s="115"/>
      <c r="U338" s="21"/>
      <c r="V338" s="35"/>
      <c r="W338" s="35"/>
    </row>
    <row r="339" spans="2:23" s="18" customFormat="1">
      <c r="B339" s="56"/>
      <c r="L339" s="115"/>
      <c r="U339" s="21"/>
      <c r="V339" s="35"/>
      <c r="W339" s="35"/>
    </row>
    <row r="340" spans="2:23" s="18" customFormat="1">
      <c r="B340" s="56"/>
      <c r="L340" s="115"/>
      <c r="U340" s="21"/>
      <c r="V340" s="35"/>
      <c r="W340" s="35"/>
    </row>
    <row r="341" spans="2:23" s="18" customFormat="1">
      <c r="B341" s="56"/>
      <c r="L341" s="115"/>
      <c r="U341" s="21"/>
      <c r="V341" s="35"/>
      <c r="W341" s="35"/>
    </row>
    <row r="342" spans="2:23" s="18" customFormat="1">
      <c r="B342" s="56"/>
      <c r="L342" s="115"/>
      <c r="U342" s="21"/>
      <c r="V342" s="35"/>
      <c r="W342" s="35"/>
    </row>
    <row r="343" spans="2:23" s="18" customFormat="1">
      <c r="B343" s="56"/>
      <c r="L343" s="115"/>
      <c r="U343" s="21"/>
      <c r="V343" s="35"/>
      <c r="W343" s="35"/>
    </row>
    <row r="344" spans="2:23" s="18" customFormat="1">
      <c r="B344" s="56"/>
      <c r="L344" s="115"/>
      <c r="U344" s="21"/>
      <c r="V344" s="35"/>
      <c r="W344" s="35"/>
    </row>
    <row r="345" spans="2:23" s="18" customFormat="1">
      <c r="B345" s="56"/>
      <c r="L345" s="115"/>
      <c r="U345" s="21"/>
      <c r="V345" s="35"/>
      <c r="W345" s="35"/>
    </row>
    <row r="346" spans="2:23" s="18" customFormat="1">
      <c r="B346" s="56"/>
      <c r="L346" s="115"/>
      <c r="U346" s="21"/>
      <c r="V346" s="35"/>
      <c r="W346" s="35"/>
    </row>
    <row r="347" spans="2:23" s="18" customFormat="1">
      <c r="B347" s="56"/>
      <c r="L347" s="115"/>
      <c r="U347" s="21"/>
      <c r="V347" s="35"/>
      <c r="W347" s="35"/>
    </row>
    <row r="348" spans="2:23" s="18" customFormat="1">
      <c r="B348" s="56"/>
      <c r="L348" s="115"/>
      <c r="U348" s="21"/>
      <c r="V348" s="35"/>
      <c r="W348" s="35"/>
    </row>
    <row r="349" spans="2:23" s="18" customFormat="1">
      <c r="B349" s="56"/>
      <c r="L349" s="115"/>
      <c r="U349" s="21"/>
      <c r="V349" s="35"/>
      <c r="W349" s="35"/>
    </row>
    <row r="350" spans="2:23" s="18" customFormat="1">
      <c r="B350" s="56"/>
      <c r="L350" s="115"/>
      <c r="U350" s="21"/>
      <c r="V350" s="35"/>
      <c r="W350" s="35"/>
    </row>
    <row r="351" spans="2:23" s="18" customFormat="1">
      <c r="B351" s="56"/>
      <c r="L351" s="115"/>
      <c r="U351" s="21"/>
      <c r="V351" s="35"/>
      <c r="W351" s="35"/>
    </row>
    <row r="352" spans="2:23" s="18" customFormat="1">
      <c r="B352" s="56"/>
      <c r="L352" s="115"/>
      <c r="U352" s="21"/>
      <c r="V352" s="35"/>
      <c r="W352" s="35"/>
    </row>
    <row r="353" spans="2:23" s="18" customFormat="1">
      <c r="B353" s="56"/>
      <c r="L353" s="115"/>
      <c r="U353" s="21"/>
      <c r="V353" s="35"/>
      <c r="W353" s="35"/>
    </row>
    <row r="354" spans="2:23" s="18" customFormat="1">
      <c r="B354" s="56"/>
      <c r="L354" s="115"/>
      <c r="U354" s="21"/>
      <c r="V354" s="35"/>
      <c r="W354" s="35"/>
    </row>
    <row r="355" spans="2:23" s="18" customFormat="1">
      <c r="B355" s="56"/>
      <c r="L355" s="115"/>
      <c r="U355" s="21"/>
      <c r="V355" s="35"/>
      <c r="W355" s="35"/>
    </row>
    <row r="356" spans="2:23" s="18" customFormat="1">
      <c r="B356" s="56"/>
      <c r="L356" s="115"/>
      <c r="U356" s="21"/>
      <c r="V356" s="35"/>
      <c r="W356" s="35"/>
    </row>
    <row r="357" spans="2:23" s="18" customFormat="1">
      <c r="B357" s="56"/>
      <c r="L357" s="115"/>
      <c r="U357" s="21"/>
      <c r="V357" s="35"/>
      <c r="W357" s="35"/>
    </row>
    <row r="358" spans="2:23" s="18" customFormat="1">
      <c r="B358" s="56"/>
      <c r="L358" s="115"/>
      <c r="U358" s="21"/>
      <c r="V358" s="35"/>
      <c r="W358" s="35"/>
    </row>
    <row r="359" spans="2:23" s="18" customFormat="1">
      <c r="B359" s="56"/>
      <c r="L359" s="115"/>
      <c r="U359" s="21"/>
      <c r="V359" s="35"/>
      <c r="W359" s="35"/>
    </row>
    <row r="360" spans="2:23" s="18" customFormat="1">
      <c r="B360" s="56"/>
      <c r="L360" s="115"/>
      <c r="U360" s="21"/>
      <c r="V360" s="35"/>
      <c r="W360" s="35"/>
    </row>
    <row r="361" spans="2:23" s="18" customFormat="1">
      <c r="B361" s="56"/>
      <c r="L361" s="115"/>
      <c r="U361" s="21"/>
      <c r="V361" s="35"/>
      <c r="W361" s="35"/>
    </row>
    <row r="362" spans="2:23" s="18" customFormat="1">
      <c r="B362" s="56"/>
      <c r="L362" s="115"/>
      <c r="U362" s="21"/>
      <c r="V362" s="35"/>
      <c r="W362" s="35"/>
    </row>
    <row r="363" spans="2:23" s="18" customFormat="1">
      <c r="B363" s="56"/>
      <c r="L363" s="115"/>
      <c r="U363" s="21"/>
      <c r="V363" s="35"/>
      <c r="W363" s="35"/>
    </row>
    <row r="364" spans="2:23" s="18" customFormat="1">
      <c r="B364" s="56"/>
      <c r="L364" s="115"/>
      <c r="U364" s="21"/>
      <c r="V364" s="35"/>
      <c r="W364" s="35"/>
    </row>
    <row r="365" spans="2:23" s="18" customFormat="1">
      <c r="B365" s="56"/>
      <c r="L365" s="115"/>
      <c r="U365" s="21"/>
      <c r="V365" s="35"/>
      <c r="W365" s="35"/>
    </row>
    <row r="366" spans="2:23" s="18" customFormat="1">
      <c r="B366" s="56"/>
      <c r="L366" s="115"/>
      <c r="U366" s="21"/>
      <c r="V366" s="35"/>
      <c r="W366" s="35"/>
    </row>
    <row r="367" spans="2:23" s="18" customFormat="1">
      <c r="B367" s="56"/>
      <c r="L367" s="115"/>
      <c r="U367" s="21"/>
      <c r="V367" s="35"/>
      <c r="W367" s="35"/>
    </row>
    <row r="368" spans="2:23" s="18" customFormat="1">
      <c r="B368" s="56"/>
      <c r="L368" s="115"/>
      <c r="U368" s="21"/>
      <c r="V368" s="35"/>
      <c r="W368" s="35"/>
    </row>
    <row r="369" spans="2:23" s="18" customFormat="1">
      <c r="B369" s="56"/>
      <c r="L369" s="115"/>
      <c r="U369" s="21"/>
      <c r="V369" s="35"/>
      <c r="W369" s="35"/>
    </row>
    <row r="370" spans="2:23" s="18" customFormat="1">
      <c r="B370" s="56"/>
      <c r="L370" s="115"/>
      <c r="U370" s="21"/>
      <c r="V370" s="35"/>
      <c r="W370" s="35"/>
    </row>
    <row r="371" spans="2:23" s="18" customFormat="1">
      <c r="B371" s="56"/>
      <c r="L371" s="115"/>
      <c r="U371" s="21"/>
      <c r="V371" s="35"/>
      <c r="W371" s="35"/>
    </row>
    <row r="372" spans="2:23" s="18" customFormat="1">
      <c r="B372" s="56"/>
      <c r="L372" s="115"/>
      <c r="U372" s="21"/>
      <c r="V372" s="35"/>
      <c r="W372" s="35"/>
    </row>
    <row r="373" spans="2:23" s="18" customFormat="1">
      <c r="B373" s="56"/>
      <c r="L373" s="115"/>
      <c r="U373" s="21"/>
      <c r="V373" s="35"/>
      <c r="W373" s="35"/>
    </row>
    <row r="374" spans="2:23" s="18" customFormat="1">
      <c r="B374" s="56"/>
      <c r="L374" s="115"/>
      <c r="U374" s="21"/>
      <c r="V374" s="35"/>
      <c r="W374" s="35"/>
    </row>
    <row r="375" spans="2:23" s="18" customFormat="1">
      <c r="B375" s="56"/>
      <c r="L375" s="115"/>
      <c r="U375" s="21"/>
      <c r="V375" s="35"/>
      <c r="W375" s="35"/>
    </row>
    <row r="376" spans="2:23" s="18" customFormat="1">
      <c r="B376" s="56"/>
      <c r="L376" s="115"/>
      <c r="U376" s="21"/>
      <c r="V376" s="35"/>
      <c r="W376" s="35"/>
    </row>
    <row r="377" spans="2:23" s="18" customFormat="1">
      <c r="B377" s="56"/>
      <c r="L377" s="115"/>
      <c r="U377" s="21"/>
      <c r="V377" s="35"/>
      <c r="W377" s="35"/>
    </row>
    <row r="378" spans="2:23" s="18" customFormat="1">
      <c r="B378" s="56"/>
      <c r="L378" s="115"/>
      <c r="U378" s="21"/>
      <c r="V378" s="35"/>
      <c r="W378" s="35"/>
    </row>
    <row r="379" spans="2:23" s="18" customFormat="1">
      <c r="B379" s="56"/>
      <c r="L379" s="115"/>
      <c r="U379" s="21"/>
      <c r="V379" s="35"/>
      <c r="W379" s="35"/>
    </row>
    <row r="380" spans="2:23" s="18" customFormat="1">
      <c r="B380" s="56"/>
      <c r="L380" s="115"/>
      <c r="U380" s="21"/>
      <c r="V380" s="35"/>
      <c r="W380" s="35"/>
    </row>
    <row r="381" spans="2:23" s="18" customFormat="1">
      <c r="B381" s="56"/>
      <c r="L381" s="115"/>
      <c r="U381" s="21"/>
      <c r="V381" s="35"/>
      <c r="W381" s="35"/>
    </row>
    <row r="382" spans="2:23" s="18" customFormat="1">
      <c r="B382" s="56"/>
      <c r="L382" s="115"/>
      <c r="U382" s="21"/>
      <c r="V382" s="35"/>
      <c r="W382" s="35"/>
    </row>
    <row r="383" spans="2:23" s="18" customFormat="1">
      <c r="B383" s="56"/>
      <c r="L383" s="115"/>
      <c r="U383" s="21"/>
      <c r="V383" s="35"/>
      <c r="W383" s="35"/>
    </row>
    <row r="384" spans="2:23" s="18" customFormat="1">
      <c r="B384" s="56"/>
      <c r="L384" s="115"/>
      <c r="U384" s="21"/>
      <c r="V384" s="35"/>
      <c r="W384" s="35"/>
    </row>
    <row r="385" spans="2:23" s="18" customFormat="1">
      <c r="B385" s="56"/>
      <c r="L385" s="115"/>
      <c r="U385" s="21"/>
      <c r="V385" s="35"/>
      <c r="W385" s="35"/>
    </row>
    <row r="386" spans="2:23" s="18" customFormat="1">
      <c r="B386" s="56"/>
      <c r="L386" s="115"/>
      <c r="U386" s="21"/>
      <c r="V386" s="35"/>
      <c r="W386" s="35"/>
    </row>
    <row r="387" spans="2:23" s="18" customFormat="1">
      <c r="B387" s="56"/>
      <c r="L387" s="115"/>
      <c r="U387" s="21"/>
      <c r="V387" s="35"/>
      <c r="W387" s="35"/>
    </row>
    <row r="388" spans="2:23" s="18" customFormat="1">
      <c r="B388" s="56"/>
      <c r="L388" s="115"/>
      <c r="U388" s="21"/>
      <c r="V388" s="35"/>
      <c r="W388" s="35"/>
    </row>
    <row r="389" spans="2:23" s="18" customFormat="1">
      <c r="B389" s="56"/>
      <c r="L389" s="115"/>
      <c r="U389" s="21"/>
      <c r="V389" s="35"/>
      <c r="W389" s="35"/>
    </row>
    <row r="390" spans="2:23" s="18" customFormat="1">
      <c r="B390" s="56"/>
      <c r="L390" s="115"/>
      <c r="U390" s="21"/>
      <c r="V390" s="35"/>
      <c r="W390" s="35"/>
    </row>
    <row r="391" spans="2:23" s="18" customFormat="1">
      <c r="B391" s="56"/>
      <c r="L391" s="115"/>
      <c r="U391" s="21"/>
      <c r="V391" s="35"/>
      <c r="W391" s="35"/>
    </row>
    <row r="392" spans="2:23" s="18" customFormat="1">
      <c r="B392" s="56"/>
      <c r="L392" s="115"/>
      <c r="U392" s="21"/>
      <c r="V392" s="35"/>
      <c r="W392" s="35"/>
    </row>
    <row r="393" spans="2:23" s="18" customFormat="1">
      <c r="B393" s="56"/>
      <c r="L393" s="115"/>
      <c r="U393" s="21"/>
      <c r="V393" s="35"/>
      <c r="W393" s="35"/>
    </row>
    <row r="394" spans="2:23" s="18" customFormat="1">
      <c r="B394" s="56"/>
      <c r="L394" s="115"/>
      <c r="U394" s="21"/>
      <c r="V394" s="35"/>
      <c r="W394" s="35"/>
    </row>
    <row r="395" spans="2:23" s="18" customFormat="1">
      <c r="B395" s="56"/>
      <c r="L395" s="115"/>
      <c r="U395" s="21"/>
      <c r="V395" s="35"/>
      <c r="W395" s="35"/>
    </row>
    <row r="396" spans="2:23" s="18" customFormat="1">
      <c r="B396" s="56"/>
      <c r="L396" s="115"/>
      <c r="U396" s="21"/>
      <c r="V396" s="35"/>
      <c r="W396" s="35"/>
    </row>
    <row r="397" spans="2:23" s="18" customFormat="1">
      <c r="B397" s="56"/>
      <c r="L397" s="115"/>
      <c r="U397" s="21"/>
      <c r="V397" s="35"/>
      <c r="W397" s="35"/>
    </row>
    <row r="398" spans="2:23" s="18" customFormat="1">
      <c r="B398" s="56"/>
      <c r="L398" s="115"/>
      <c r="U398" s="21"/>
      <c r="V398" s="35"/>
      <c r="W398" s="35"/>
    </row>
    <row r="399" spans="2:23" s="18" customFormat="1">
      <c r="B399" s="56"/>
      <c r="L399" s="115"/>
      <c r="U399" s="21"/>
      <c r="V399" s="35"/>
      <c r="W399" s="35"/>
    </row>
    <row r="400" spans="2:23" s="18" customFormat="1">
      <c r="B400" s="56"/>
      <c r="L400" s="115"/>
      <c r="U400" s="21"/>
      <c r="V400" s="35"/>
      <c r="W400" s="35"/>
    </row>
    <row r="401" spans="2:23" s="18" customFormat="1">
      <c r="B401" s="56"/>
      <c r="L401" s="115"/>
      <c r="U401" s="21"/>
      <c r="V401" s="35"/>
      <c r="W401" s="35"/>
    </row>
    <row r="402" spans="2:23" s="18" customFormat="1">
      <c r="B402" s="56"/>
      <c r="L402" s="115"/>
      <c r="U402" s="21"/>
      <c r="V402" s="35"/>
      <c r="W402" s="35"/>
    </row>
    <row r="403" spans="2:23" s="18" customFormat="1">
      <c r="B403" s="56"/>
      <c r="L403" s="115"/>
      <c r="U403" s="21"/>
      <c r="V403" s="35"/>
      <c r="W403" s="35"/>
    </row>
    <row r="404" spans="2:23" s="18" customFormat="1">
      <c r="B404" s="56"/>
      <c r="L404" s="115"/>
      <c r="U404" s="21"/>
      <c r="V404" s="35"/>
      <c r="W404" s="35"/>
    </row>
    <row r="405" spans="2:23" s="18" customFormat="1">
      <c r="B405" s="56"/>
      <c r="L405" s="115"/>
      <c r="U405" s="21"/>
      <c r="V405" s="35"/>
      <c r="W405" s="35"/>
    </row>
    <row r="406" spans="2:23" s="18" customFormat="1">
      <c r="B406" s="56"/>
      <c r="L406" s="115"/>
      <c r="U406" s="21"/>
      <c r="V406" s="35"/>
      <c r="W406" s="35"/>
    </row>
    <row r="407" spans="2:23" s="18" customFormat="1">
      <c r="B407" s="56"/>
      <c r="L407" s="115"/>
      <c r="U407" s="21"/>
      <c r="V407" s="35"/>
      <c r="W407" s="35"/>
    </row>
    <row r="408" spans="2:23" s="18" customFormat="1">
      <c r="B408" s="56"/>
      <c r="L408" s="115"/>
      <c r="U408" s="21"/>
      <c r="V408" s="35"/>
      <c r="W408" s="35"/>
    </row>
    <row r="409" spans="2:23" s="18" customFormat="1">
      <c r="B409" s="56"/>
      <c r="L409" s="115"/>
      <c r="U409" s="21"/>
      <c r="V409" s="35"/>
      <c r="W409" s="35"/>
    </row>
    <row r="410" spans="2:23" s="18" customFormat="1">
      <c r="B410" s="56"/>
      <c r="L410" s="115"/>
      <c r="U410" s="21"/>
      <c r="V410" s="35"/>
      <c r="W410" s="35"/>
    </row>
    <row r="411" spans="2:23" s="18" customFormat="1">
      <c r="B411" s="56"/>
      <c r="L411" s="115"/>
      <c r="U411" s="21"/>
      <c r="V411" s="35"/>
      <c r="W411" s="35"/>
    </row>
    <row r="412" spans="2:23" s="18" customFormat="1">
      <c r="B412" s="56"/>
      <c r="L412" s="115"/>
      <c r="U412" s="21"/>
      <c r="V412" s="35"/>
      <c r="W412" s="35"/>
    </row>
    <row r="413" spans="2:23" s="18" customFormat="1">
      <c r="B413" s="56"/>
      <c r="L413" s="115"/>
      <c r="U413" s="21"/>
      <c r="V413" s="35"/>
      <c r="W413" s="35"/>
    </row>
    <row r="414" spans="2:23" s="18" customFormat="1">
      <c r="B414" s="56"/>
      <c r="L414" s="115"/>
      <c r="U414" s="21"/>
      <c r="V414" s="35"/>
      <c r="W414" s="35"/>
    </row>
    <row r="415" spans="2:23" s="18" customFormat="1">
      <c r="B415" s="56"/>
      <c r="L415" s="115"/>
      <c r="U415" s="21"/>
      <c r="V415" s="35"/>
      <c r="W415" s="35"/>
    </row>
    <row r="416" spans="2:23" s="18" customFormat="1">
      <c r="B416" s="56"/>
      <c r="L416" s="115"/>
      <c r="U416" s="21"/>
      <c r="V416" s="35"/>
      <c r="W416" s="35"/>
    </row>
    <row r="417" spans="2:23" s="18" customFormat="1">
      <c r="B417" s="56"/>
      <c r="L417" s="115"/>
      <c r="U417" s="21"/>
      <c r="V417" s="35"/>
      <c r="W417" s="35"/>
    </row>
    <row r="418" spans="2:23" s="18" customFormat="1">
      <c r="B418" s="56"/>
      <c r="L418" s="115"/>
      <c r="U418" s="21"/>
      <c r="V418" s="35"/>
      <c r="W418" s="35"/>
    </row>
    <row r="419" spans="2:23" s="18" customFormat="1">
      <c r="B419" s="56"/>
      <c r="L419" s="115"/>
      <c r="U419" s="21"/>
      <c r="V419" s="35"/>
      <c r="W419" s="35"/>
    </row>
    <row r="420" spans="2:23" s="18" customFormat="1">
      <c r="B420" s="56"/>
      <c r="L420" s="115"/>
      <c r="U420" s="21"/>
      <c r="V420" s="35"/>
      <c r="W420" s="35"/>
    </row>
    <row r="421" spans="2:23" s="18" customFormat="1">
      <c r="B421" s="56"/>
      <c r="L421" s="115"/>
      <c r="U421" s="21"/>
      <c r="V421" s="35"/>
      <c r="W421" s="35"/>
    </row>
    <row r="422" spans="2:23" s="18" customFormat="1">
      <c r="B422" s="56"/>
      <c r="L422" s="115"/>
      <c r="U422" s="21"/>
      <c r="V422" s="35"/>
      <c r="W422" s="35"/>
    </row>
    <row r="423" spans="2:23" s="18" customFormat="1">
      <c r="B423" s="56"/>
      <c r="L423" s="115"/>
      <c r="U423" s="21"/>
      <c r="V423" s="35"/>
      <c r="W423" s="35"/>
    </row>
    <row r="424" spans="2:23" s="18" customFormat="1">
      <c r="B424" s="56"/>
      <c r="L424" s="115"/>
      <c r="U424" s="21"/>
      <c r="V424" s="35"/>
      <c r="W424" s="35"/>
    </row>
    <row r="425" spans="2:23" s="18" customFormat="1">
      <c r="B425" s="56"/>
      <c r="L425" s="115"/>
      <c r="U425" s="21"/>
      <c r="V425" s="35"/>
      <c r="W425" s="35"/>
    </row>
    <row r="426" spans="2:23" s="18" customFormat="1">
      <c r="B426" s="56"/>
      <c r="L426" s="115"/>
      <c r="U426" s="21"/>
      <c r="V426" s="35"/>
      <c r="W426" s="35"/>
    </row>
    <row r="427" spans="2:23" s="18" customFormat="1">
      <c r="B427" s="56"/>
      <c r="L427" s="115"/>
      <c r="U427" s="21"/>
      <c r="V427" s="35"/>
      <c r="W427" s="35"/>
    </row>
    <row r="428" spans="2:23" s="18" customFormat="1">
      <c r="B428" s="56"/>
      <c r="L428" s="115"/>
      <c r="U428" s="21"/>
      <c r="V428" s="35"/>
      <c r="W428" s="35"/>
    </row>
    <row r="429" spans="2:23" s="18" customFormat="1">
      <c r="B429" s="56"/>
      <c r="L429" s="115"/>
      <c r="U429" s="21"/>
      <c r="V429" s="35"/>
      <c r="W429" s="35"/>
    </row>
    <row r="430" spans="2:23" s="18" customFormat="1">
      <c r="B430" s="56"/>
      <c r="L430" s="115"/>
      <c r="U430" s="21"/>
      <c r="V430" s="35"/>
      <c r="W430" s="35"/>
    </row>
    <row r="431" spans="2:23" s="18" customFormat="1">
      <c r="B431" s="56"/>
      <c r="L431" s="115"/>
      <c r="U431" s="21"/>
      <c r="V431" s="35"/>
      <c r="W431" s="35"/>
    </row>
    <row r="432" spans="2:23" s="18" customFormat="1">
      <c r="B432" s="56"/>
      <c r="L432" s="115"/>
      <c r="U432" s="21"/>
      <c r="V432" s="35"/>
      <c r="W432" s="35"/>
    </row>
    <row r="433" spans="2:23" s="18" customFormat="1">
      <c r="B433" s="56"/>
      <c r="L433" s="115"/>
      <c r="U433" s="21"/>
      <c r="V433" s="35"/>
      <c r="W433" s="35"/>
    </row>
    <row r="434" spans="2:23" s="18" customFormat="1">
      <c r="B434" s="56"/>
      <c r="L434" s="115"/>
      <c r="U434" s="21"/>
      <c r="V434" s="35"/>
      <c r="W434" s="35"/>
    </row>
    <row r="435" spans="2:23" s="18" customFormat="1">
      <c r="B435" s="56"/>
      <c r="L435" s="115"/>
      <c r="U435" s="21"/>
      <c r="V435" s="35"/>
      <c r="W435" s="35"/>
    </row>
    <row r="436" spans="2:23" s="18" customFormat="1">
      <c r="B436" s="56"/>
      <c r="L436" s="115"/>
      <c r="U436" s="21"/>
      <c r="V436" s="35"/>
      <c r="W436" s="35"/>
    </row>
    <row r="437" spans="2:23" s="18" customFormat="1">
      <c r="B437" s="56"/>
      <c r="L437" s="115"/>
      <c r="U437" s="21"/>
      <c r="V437" s="35"/>
      <c r="W437" s="35"/>
    </row>
    <row r="438" spans="2:23" s="18" customFormat="1">
      <c r="B438" s="56"/>
      <c r="L438" s="115"/>
      <c r="U438" s="21"/>
      <c r="V438" s="35"/>
      <c r="W438" s="35"/>
    </row>
    <row r="439" spans="2:23" s="18" customFormat="1">
      <c r="B439" s="56"/>
      <c r="L439" s="115"/>
      <c r="U439" s="21"/>
      <c r="V439" s="35"/>
      <c r="W439" s="35"/>
    </row>
    <row r="440" spans="2:23" s="18" customFormat="1">
      <c r="B440" s="56"/>
      <c r="L440" s="115"/>
      <c r="U440" s="21"/>
      <c r="V440" s="35"/>
      <c r="W440" s="35"/>
    </row>
    <row r="441" spans="2:23" s="18" customFormat="1">
      <c r="B441" s="56"/>
      <c r="L441" s="115"/>
      <c r="U441" s="21"/>
      <c r="V441" s="35"/>
      <c r="W441" s="35"/>
    </row>
    <row r="442" spans="2:23" s="18" customFormat="1">
      <c r="B442" s="56"/>
      <c r="L442" s="115"/>
      <c r="U442" s="21"/>
      <c r="V442" s="35"/>
      <c r="W442" s="35"/>
    </row>
    <row r="443" spans="2:23" s="18" customFormat="1">
      <c r="B443" s="56"/>
      <c r="L443" s="115"/>
      <c r="U443" s="21"/>
      <c r="V443" s="35"/>
      <c r="W443" s="35"/>
    </row>
    <row r="444" spans="2:23" s="18" customFormat="1">
      <c r="B444" s="56"/>
      <c r="L444" s="115"/>
      <c r="U444" s="21"/>
      <c r="V444" s="35"/>
      <c r="W444" s="35"/>
    </row>
    <row r="445" spans="2:23" s="18" customFormat="1">
      <c r="B445" s="56"/>
      <c r="L445" s="115"/>
      <c r="U445" s="21"/>
      <c r="V445" s="35"/>
      <c r="W445" s="35"/>
    </row>
    <row r="446" spans="2:23" s="18" customFormat="1">
      <c r="B446" s="56"/>
      <c r="L446" s="115"/>
      <c r="U446" s="21"/>
      <c r="V446" s="35"/>
      <c r="W446" s="35"/>
    </row>
    <row r="447" spans="2:23" s="18" customFormat="1">
      <c r="B447" s="56"/>
      <c r="L447" s="115"/>
      <c r="U447" s="21"/>
      <c r="V447" s="35"/>
      <c r="W447" s="35"/>
    </row>
    <row r="448" spans="2:23" s="18" customFormat="1">
      <c r="B448" s="56"/>
      <c r="L448" s="115"/>
      <c r="U448" s="21"/>
      <c r="V448" s="35"/>
      <c r="W448" s="35"/>
    </row>
    <row r="449" spans="2:23" s="18" customFormat="1">
      <c r="B449" s="56"/>
      <c r="L449" s="115"/>
      <c r="U449" s="21"/>
      <c r="V449" s="35"/>
      <c r="W449" s="35"/>
    </row>
    <row r="450" spans="2:23" s="18" customFormat="1">
      <c r="B450" s="56"/>
      <c r="L450" s="115"/>
      <c r="U450" s="21"/>
      <c r="V450" s="35"/>
      <c r="W450" s="35"/>
    </row>
    <row r="451" spans="2:23" s="18" customFormat="1">
      <c r="B451" s="56"/>
      <c r="L451" s="115"/>
      <c r="U451" s="21"/>
      <c r="V451" s="35"/>
      <c r="W451" s="35"/>
    </row>
    <row r="452" spans="2:23" s="18" customFormat="1">
      <c r="B452" s="56"/>
      <c r="L452" s="115"/>
      <c r="U452" s="21"/>
      <c r="V452" s="35"/>
      <c r="W452" s="35"/>
    </row>
    <row r="453" spans="2:23" s="18" customFormat="1">
      <c r="B453" s="56"/>
      <c r="L453" s="115"/>
      <c r="U453" s="21"/>
      <c r="V453" s="35"/>
      <c r="W453" s="35"/>
    </row>
    <row r="454" spans="2:23" s="18" customFormat="1">
      <c r="B454" s="56"/>
      <c r="L454" s="115"/>
      <c r="U454" s="21"/>
      <c r="V454" s="35"/>
      <c r="W454" s="35"/>
    </row>
    <row r="455" spans="2:23" s="18" customFormat="1">
      <c r="B455" s="56"/>
      <c r="L455" s="115"/>
      <c r="U455" s="21"/>
      <c r="V455" s="35"/>
      <c r="W455" s="35"/>
    </row>
    <row r="456" spans="2:23" s="18" customFormat="1">
      <c r="B456" s="56"/>
      <c r="L456" s="115"/>
      <c r="U456" s="21"/>
      <c r="V456" s="35"/>
      <c r="W456" s="35"/>
    </row>
    <row r="457" spans="2:23" s="18" customFormat="1">
      <c r="B457" s="56"/>
      <c r="L457" s="115"/>
      <c r="U457" s="21"/>
      <c r="V457" s="35"/>
      <c r="W457" s="35"/>
    </row>
    <row r="458" spans="2:23" s="18" customFormat="1">
      <c r="B458" s="56"/>
      <c r="L458" s="115"/>
      <c r="U458" s="21"/>
      <c r="V458" s="35"/>
      <c r="W458" s="35"/>
    </row>
    <row r="459" spans="2:23" s="18" customFormat="1">
      <c r="B459" s="56"/>
      <c r="L459" s="115"/>
      <c r="U459" s="21"/>
      <c r="V459" s="35"/>
      <c r="W459" s="35"/>
    </row>
    <row r="460" spans="2:23" s="18" customFormat="1">
      <c r="B460" s="56"/>
      <c r="L460" s="115"/>
      <c r="U460" s="21"/>
      <c r="V460" s="35"/>
      <c r="W460" s="35"/>
    </row>
    <row r="461" spans="2:23" s="18" customFormat="1">
      <c r="B461" s="56"/>
      <c r="L461" s="115"/>
      <c r="U461" s="21"/>
      <c r="V461" s="35"/>
      <c r="W461" s="35"/>
    </row>
    <row r="462" spans="2:23" s="18" customFormat="1">
      <c r="B462" s="56"/>
      <c r="L462" s="115"/>
      <c r="U462" s="21"/>
      <c r="V462" s="35"/>
      <c r="W462" s="35"/>
    </row>
    <row r="463" spans="2:23" s="18" customFormat="1">
      <c r="B463" s="56"/>
      <c r="L463" s="115"/>
      <c r="U463" s="21"/>
      <c r="V463" s="35"/>
      <c r="W463" s="35"/>
    </row>
    <row r="464" spans="2:23" s="18" customFormat="1">
      <c r="B464" s="56"/>
      <c r="L464" s="115"/>
      <c r="U464" s="21"/>
      <c r="V464" s="35"/>
      <c r="W464" s="35"/>
    </row>
    <row r="465" spans="2:23" s="18" customFormat="1">
      <c r="B465" s="56"/>
      <c r="L465" s="115"/>
      <c r="U465" s="21"/>
      <c r="V465" s="35"/>
      <c r="W465" s="35"/>
    </row>
    <row r="466" spans="2:23" s="18" customFormat="1">
      <c r="B466" s="56"/>
      <c r="L466" s="115"/>
      <c r="U466" s="21"/>
      <c r="V466" s="35"/>
      <c r="W466" s="35"/>
    </row>
    <row r="467" spans="2:23" s="18" customFormat="1">
      <c r="B467" s="56"/>
      <c r="L467" s="115"/>
      <c r="U467" s="21"/>
      <c r="V467" s="35"/>
      <c r="W467" s="35"/>
    </row>
    <row r="468" spans="2:23" s="18" customFormat="1">
      <c r="B468" s="56"/>
      <c r="L468" s="115"/>
      <c r="U468" s="21"/>
      <c r="V468" s="35"/>
      <c r="W468" s="35"/>
    </row>
    <row r="469" spans="2:23" s="18" customFormat="1">
      <c r="B469" s="56"/>
      <c r="L469" s="115"/>
      <c r="U469" s="21"/>
      <c r="V469" s="35"/>
      <c r="W469" s="35"/>
    </row>
    <row r="470" spans="2:23" s="18" customFormat="1">
      <c r="B470" s="56"/>
      <c r="L470" s="115"/>
      <c r="U470" s="21"/>
      <c r="V470" s="35"/>
      <c r="W470" s="35"/>
    </row>
    <row r="471" spans="2:23" s="18" customFormat="1">
      <c r="B471" s="56"/>
      <c r="L471" s="115"/>
      <c r="U471" s="21"/>
      <c r="V471" s="35"/>
      <c r="W471" s="35"/>
    </row>
    <row r="472" spans="2:23" s="18" customFormat="1">
      <c r="B472" s="56"/>
      <c r="L472" s="115"/>
      <c r="U472" s="21"/>
      <c r="V472" s="35"/>
      <c r="W472" s="35"/>
    </row>
    <row r="473" spans="2:23" s="18" customFormat="1">
      <c r="B473" s="56"/>
      <c r="L473" s="115"/>
      <c r="U473" s="21"/>
      <c r="V473" s="35"/>
      <c r="W473" s="35"/>
    </row>
    <row r="474" spans="2:23" s="18" customFormat="1">
      <c r="B474" s="56"/>
      <c r="L474" s="115"/>
      <c r="U474" s="21"/>
      <c r="V474" s="35"/>
      <c r="W474" s="35"/>
    </row>
    <row r="475" spans="2:23" s="18" customFormat="1">
      <c r="B475" s="56"/>
      <c r="L475" s="115"/>
      <c r="U475" s="21"/>
      <c r="V475" s="35"/>
      <c r="W475" s="35"/>
    </row>
    <row r="476" spans="2:23" s="18" customFormat="1">
      <c r="B476" s="56"/>
      <c r="L476" s="115"/>
      <c r="U476" s="21"/>
      <c r="V476" s="35"/>
      <c r="W476" s="35"/>
    </row>
    <row r="477" spans="2:23" s="18" customFormat="1">
      <c r="B477" s="56"/>
      <c r="L477" s="115"/>
      <c r="U477" s="21"/>
      <c r="V477" s="35"/>
      <c r="W477" s="35"/>
    </row>
    <row r="478" spans="2:23" s="18" customFormat="1">
      <c r="B478" s="56"/>
      <c r="L478" s="115"/>
      <c r="U478" s="21"/>
      <c r="V478" s="35"/>
      <c r="W478" s="35"/>
    </row>
    <row r="479" spans="2:23" s="18" customFormat="1">
      <c r="B479" s="56"/>
      <c r="L479" s="115"/>
      <c r="U479" s="21"/>
      <c r="V479" s="35"/>
      <c r="W479" s="35"/>
    </row>
    <row r="480" spans="2:23" s="18" customFormat="1">
      <c r="B480" s="56"/>
      <c r="L480" s="115"/>
      <c r="U480" s="21"/>
      <c r="V480" s="35"/>
      <c r="W480" s="35"/>
    </row>
    <row r="481" spans="2:23" s="18" customFormat="1">
      <c r="B481" s="56"/>
      <c r="L481" s="115"/>
      <c r="U481" s="21"/>
      <c r="V481" s="35"/>
      <c r="W481" s="35"/>
    </row>
    <row r="482" spans="2:23" s="18" customFormat="1">
      <c r="B482" s="56"/>
      <c r="L482" s="115"/>
      <c r="U482" s="21"/>
      <c r="V482" s="35"/>
      <c r="W482" s="35"/>
    </row>
    <row r="483" spans="2:23" s="18" customFormat="1">
      <c r="B483" s="56"/>
      <c r="L483" s="115"/>
      <c r="U483" s="21"/>
      <c r="V483" s="35"/>
      <c r="W483" s="35"/>
    </row>
    <row r="484" spans="2:23" s="18" customFormat="1">
      <c r="B484" s="56"/>
      <c r="L484" s="115"/>
      <c r="U484" s="21"/>
      <c r="V484" s="35"/>
      <c r="W484" s="35"/>
    </row>
    <row r="485" spans="2:23" s="18" customFormat="1">
      <c r="B485" s="56"/>
      <c r="L485" s="115"/>
      <c r="U485" s="21"/>
      <c r="V485" s="35"/>
      <c r="W485" s="35"/>
    </row>
    <row r="486" spans="2:23" s="18" customFormat="1">
      <c r="B486" s="56"/>
      <c r="L486" s="115"/>
      <c r="U486" s="21"/>
      <c r="V486" s="35"/>
      <c r="W486" s="35"/>
    </row>
    <row r="487" spans="2:23" s="18" customFormat="1">
      <c r="B487" s="56"/>
      <c r="L487" s="115"/>
      <c r="U487" s="21"/>
      <c r="V487" s="35"/>
      <c r="W487" s="35"/>
    </row>
    <row r="488" spans="2:23" s="18" customFormat="1">
      <c r="B488" s="56"/>
      <c r="L488" s="115"/>
      <c r="U488" s="21"/>
      <c r="V488" s="35"/>
      <c r="W488" s="35"/>
    </row>
    <row r="489" spans="2:23" s="18" customFormat="1">
      <c r="B489" s="56"/>
      <c r="L489" s="115"/>
      <c r="U489" s="21"/>
      <c r="V489" s="35"/>
      <c r="W489" s="35"/>
    </row>
    <row r="490" spans="2:23" s="18" customFormat="1">
      <c r="B490" s="56"/>
      <c r="L490" s="115"/>
      <c r="U490" s="21"/>
      <c r="V490" s="35"/>
      <c r="W490" s="35"/>
    </row>
    <row r="491" spans="2:23" s="18" customFormat="1">
      <c r="B491" s="56"/>
      <c r="L491" s="115"/>
      <c r="U491" s="21"/>
      <c r="V491" s="35"/>
      <c r="W491" s="35"/>
    </row>
    <row r="492" spans="2:23" s="18" customFormat="1">
      <c r="B492" s="56"/>
      <c r="L492" s="115"/>
      <c r="U492" s="21"/>
      <c r="V492" s="35"/>
      <c r="W492" s="35"/>
    </row>
    <row r="493" spans="2:23" s="18" customFormat="1">
      <c r="B493" s="56"/>
      <c r="L493" s="115"/>
      <c r="U493" s="21"/>
      <c r="V493" s="35"/>
      <c r="W493" s="35"/>
    </row>
    <row r="494" spans="2:23" s="18" customFormat="1">
      <c r="B494" s="56"/>
      <c r="L494" s="115"/>
      <c r="U494" s="21"/>
      <c r="V494" s="35"/>
      <c r="W494" s="35"/>
    </row>
    <row r="495" spans="2:23" s="18" customFormat="1">
      <c r="B495" s="56"/>
      <c r="L495" s="115"/>
      <c r="U495" s="21"/>
      <c r="V495" s="35"/>
      <c r="W495" s="35"/>
    </row>
    <row r="496" spans="2:23" s="18" customFormat="1">
      <c r="B496" s="56"/>
      <c r="L496" s="115"/>
      <c r="U496" s="21"/>
      <c r="V496" s="35"/>
      <c r="W496" s="35"/>
    </row>
    <row r="497" spans="2:23" s="18" customFormat="1">
      <c r="B497" s="56"/>
      <c r="L497" s="115"/>
      <c r="U497" s="21"/>
      <c r="V497" s="35"/>
      <c r="W497" s="35"/>
    </row>
    <row r="498" spans="2:23" s="18" customFormat="1">
      <c r="B498" s="56"/>
      <c r="L498" s="115"/>
      <c r="U498" s="21"/>
      <c r="V498" s="35"/>
      <c r="W498" s="35"/>
    </row>
    <row r="499" spans="2:23" s="18" customFormat="1">
      <c r="B499" s="56"/>
      <c r="L499" s="115"/>
      <c r="U499" s="21"/>
      <c r="V499" s="35"/>
      <c r="W499" s="35"/>
    </row>
    <row r="500" spans="2:23" s="18" customFormat="1">
      <c r="B500" s="56"/>
      <c r="L500" s="115"/>
      <c r="U500" s="21"/>
      <c r="V500" s="35"/>
      <c r="W500" s="35"/>
    </row>
    <row r="501" spans="2:23" s="18" customFormat="1">
      <c r="B501" s="56"/>
      <c r="L501" s="115"/>
      <c r="U501" s="21"/>
      <c r="V501" s="35"/>
      <c r="W501" s="35"/>
    </row>
    <row r="502" spans="2:23" s="18" customFormat="1">
      <c r="B502" s="56"/>
      <c r="L502" s="115"/>
      <c r="U502" s="21"/>
      <c r="V502" s="35"/>
      <c r="W502" s="35"/>
    </row>
    <row r="503" spans="2:23" s="18" customFormat="1">
      <c r="B503" s="56"/>
      <c r="L503" s="115"/>
      <c r="U503" s="21"/>
      <c r="V503" s="35"/>
      <c r="W503" s="35"/>
    </row>
    <row r="504" spans="2:23" s="18" customFormat="1">
      <c r="B504" s="56"/>
      <c r="L504" s="115"/>
      <c r="U504" s="21"/>
      <c r="V504" s="35"/>
      <c r="W504" s="35"/>
    </row>
    <row r="505" spans="2:23" s="18" customFormat="1">
      <c r="B505" s="56"/>
      <c r="L505" s="115"/>
      <c r="U505" s="21"/>
      <c r="V505" s="35"/>
      <c r="W505" s="35"/>
    </row>
    <row r="506" spans="2:23" s="18" customFormat="1">
      <c r="B506" s="56"/>
      <c r="L506" s="115"/>
      <c r="U506" s="21"/>
      <c r="V506" s="35"/>
      <c r="W506" s="35"/>
    </row>
    <row r="507" spans="2:23" s="18" customFormat="1">
      <c r="B507" s="56"/>
      <c r="L507" s="115"/>
      <c r="U507" s="21"/>
      <c r="V507" s="35"/>
      <c r="W507" s="35"/>
    </row>
    <row r="508" spans="2:23" s="18" customFormat="1">
      <c r="B508" s="56"/>
      <c r="L508" s="115"/>
      <c r="U508" s="21"/>
      <c r="V508" s="35"/>
      <c r="W508" s="35"/>
    </row>
    <row r="509" spans="2:23" s="18" customFormat="1">
      <c r="B509" s="56"/>
      <c r="L509" s="115"/>
      <c r="U509" s="21"/>
      <c r="V509" s="35"/>
      <c r="W509" s="35"/>
    </row>
    <row r="510" spans="2:23" s="18" customFormat="1">
      <c r="B510" s="56"/>
      <c r="L510" s="115"/>
      <c r="U510" s="21"/>
      <c r="V510" s="35"/>
      <c r="W510" s="35"/>
    </row>
    <row r="511" spans="2:23" s="18" customFormat="1">
      <c r="B511" s="56"/>
      <c r="L511" s="115"/>
      <c r="U511" s="21"/>
      <c r="V511" s="35"/>
      <c r="W511" s="35"/>
    </row>
    <row r="512" spans="2:23" s="18" customFormat="1">
      <c r="B512" s="56"/>
      <c r="L512" s="115"/>
      <c r="U512" s="21"/>
      <c r="V512" s="35"/>
      <c r="W512" s="35"/>
    </row>
    <row r="513" spans="2:23" s="18" customFormat="1">
      <c r="B513" s="56"/>
      <c r="L513" s="115"/>
      <c r="U513" s="21"/>
      <c r="V513" s="35"/>
      <c r="W513" s="35"/>
    </row>
    <row r="514" spans="2:23" s="18" customFormat="1">
      <c r="B514" s="56"/>
      <c r="L514" s="115"/>
      <c r="U514" s="21"/>
      <c r="V514" s="35"/>
      <c r="W514" s="35"/>
    </row>
    <row r="515" spans="2:23" s="18" customFormat="1">
      <c r="B515" s="56"/>
      <c r="L515" s="115"/>
      <c r="U515" s="21"/>
      <c r="V515" s="35"/>
      <c r="W515" s="35"/>
    </row>
    <row r="516" spans="2:23" s="18" customFormat="1">
      <c r="B516" s="56"/>
      <c r="L516" s="115"/>
      <c r="U516" s="21"/>
      <c r="V516" s="35"/>
      <c r="W516" s="35"/>
    </row>
    <row r="517" spans="2:23" s="18" customFormat="1">
      <c r="B517" s="56"/>
      <c r="L517" s="115"/>
      <c r="U517" s="21"/>
      <c r="V517" s="35"/>
      <c r="W517" s="35"/>
    </row>
    <row r="518" spans="2:23" s="18" customFormat="1">
      <c r="B518" s="56"/>
      <c r="L518" s="115"/>
      <c r="U518" s="21"/>
      <c r="V518" s="35"/>
      <c r="W518" s="35"/>
    </row>
    <row r="519" spans="2:23" s="18" customFormat="1">
      <c r="B519" s="56"/>
      <c r="L519" s="115"/>
      <c r="U519" s="21"/>
      <c r="V519" s="35"/>
      <c r="W519" s="35"/>
    </row>
    <row r="520" spans="2:23" s="18" customFormat="1">
      <c r="B520" s="56"/>
      <c r="L520" s="115"/>
      <c r="U520" s="21"/>
      <c r="V520" s="35"/>
      <c r="W520" s="35"/>
    </row>
    <row r="521" spans="2:23" s="18" customFormat="1">
      <c r="B521" s="56"/>
      <c r="L521" s="115"/>
      <c r="U521" s="21"/>
      <c r="V521" s="35"/>
      <c r="W521" s="35"/>
    </row>
    <row r="522" spans="2:23" s="18" customFormat="1">
      <c r="B522" s="56"/>
      <c r="L522" s="115"/>
      <c r="U522" s="21"/>
      <c r="V522" s="35"/>
      <c r="W522" s="35"/>
    </row>
    <row r="523" spans="2:23" s="18" customFormat="1">
      <c r="B523" s="56"/>
      <c r="L523" s="115"/>
      <c r="U523" s="21"/>
      <c r="V523" s="35"/>
      <c r="W523" s="35"/>
    </row>
    <row r="524" spans="2:23" s="18" customFormat="1">
      <c r="B524" s="56"/>
      <c r="L524" s="115"/>
      <c r="U524" s="21"/>
      <c r="V524" s="35"/>
      <c r="W524" s="35"/>
    </row>
    <row r="525" spans="2:23" s="18" customFormat="1">
      <c r="B525" s="56"/>
      <c r="L525" s="115"/>
      <c r="U525" s="21"/>
      <c r="V525" s="35"/>
      <c r="W525" s="35"/>
    </row>
    <row r="526" spans="2:23" s="18" customFormat="1">
      <c r="B526" s="56"/>
      <c r="L526" s="115"/>
      <c r="U526" s="21"/>
      <c r="V526" s="35"/>
      <c r="W526" s="35"/>
    </row>
    <row r="527" spans="2:23" s="18" customFormat="1">
      <c r="B527" s="56"/>
      <c r="L527" s="115"/>
      <c r="U527" s="21"/>
      <c r="V527" s="35"/>
      <c r="W527" s="35"/>
    </row>
    <row r="528" spans="2:23" s="18" customFormat="1">
      <c r="B528" s="56"/>
      <c r="L528" s="115"/>
      <c r="U528" s="21"/>
      <c r="V528" s="35"/>
      <c r="W528" s="35"/>
    </row>
    <row r="529" spans="2:23" s="18" customFormat="1">
      <c r="B529" s="56"/>
      <c r="L529" s="115"/>
      <c r="U529" s="21"/>
      <c r="V529" s="35"/>
      <c r="W529" s="35"/>
    </row>
    <row r="530" spans="2:23" s="18" customFormat="1">
      <c r="B530" s="56"/>
      <c r="L530" s="115"/>
      <c r="U530" s="21"/>
      <c r="V530" s="35"/>
      <c r="W530" s="35"/>
    </row>
    <row r="531" spans="2:23" s="18" customFormat="1">
      <c r="B531" s="56"/>
      <c r="L531" s="115"/>
      <c r="U531" s="21"/>
      <c r="V531" s="35"/>
      <c r="W531" s="35"/>
    </row>
    <row r="532" spans="2:23" s="18" customFormat="1">
      <c r="B532" s="56"/>
      <c r="L532" s="115"/>
      <c r="U532" s="21"/>
      <c r="V532" s="35"/>
      <c r="W532" s="35"/>
    </row>
    <row r="533" spans="2:23" s="18" customFormat="1">
      <c r="B533" s="56"/>
      <c r="L533" s="115"/>
      <c r="U533" s="21"/>
      <c r="V533" s="35"/>
      <c r="W533" s="35"/>
    </row>
    <row r="534" spans="2:23" s="18" customFormat="1">
      <c r="B534" s="56"/>
      <c r="L534" s="115"/>
      <c r="U534" s="21"/>
      <c r="V534" s="35"/>
      <c r="W534" s="35"/>
    </row>
    <row r="535" spans="2:23" s="18" customFormat="1">
      <c r="B535" s="56"/>
      <c r="L535" s="115"/>
      <c r="U535" s="21"/>
      <c r="V535" s="35"/>
      <c r="W535" s="35"/>
    </row>
    <row r="536" spans="2:23" s="18" customFormat="1">
      <c r="B536" s="56"/>
      <c r="L536" s="115"/>
      <c r="U536" s="21"/>
      <c r="V536" s="35"/>
      <c r="W536" s="35"/>
    </row>
    <row r="537" spans="2:23" s="18" customFormat="1">
      <c r="B537" s="56"/>
      <c r="L537" s="115"/>
      <c r="U537" s="21"/>
      <c r="V537" s="35"/>
      <c r="W537" s="35"/>
    </row>
    <row r="538" spans="2:23" s="18" customFormat="1">
      <c r="B538" s="56"/>
      <c r="L538" s="115"/>
      <c r="U538" s="21"/>
      <c r="V538" s="35"/>
      <c r="W538" s="35"/>
    </row>
    <row r="539" spans="2:23" s="18" customFormat="1">
      <c r="B539" s="56"/>
      <c r="L539" s="115"/>
      <c r="U539" s="21"/>
      <c r="V539" s="35"/>
      <c r="W539" s="35"/>
    </row>
    <row r="540" spans="2:23" s="18" customFormat="1">
      <c r="B540" s="56"/>
      <c r="L540" s="115"/>
      <c r="U540" s="21"/>
      <c r="V540" s="35"/>
      <c r="W540" s="35"/>
    </row>
    <row r="541" spans="2:23" s="18" customFormat="1">
      <c r="B541" s="56"/>
      <c r="L541" s="115"/>
      <c r="U541" s="21"/>
      <c r="V541" s="35"/>
      <c r="W541" s="35"/>
    </row>
    <row r="542" spans="2:23" s="18" customFormat="1">
      <c r="B542" s="56"/>
      <c r="L542" s="115"/>
      <c r="U542" s="21"/>
      <c r="V542" s="35"/>
      <c r="W542" s="35"/>
    </row>
    <row r="543" spans="2:23" s="18" customFormat="1">
      <c r="B543" s="56"/>
      <c r="L543" s="115"/>
      <c r="U543" s="21"/>
      <c r="V543" s="35"/>
      <c r="W543" s="35"/>
    </row>
    <row r="544" spans="2:23" s="18" customFormat="1">
      <c r="B544" s="56"/>
      <c r="L544" s="115"/>
      <c r="U544" s="21"/>
      <c r="V544" s="35"/>
      <c r="W544" s="35"/>
    </row>
    <row r="545" spans="2:23" s="18" customFormat="1">
      <c r="B545" s="56"/>
      <c r="L545" s="115"/>
      <c r="U545" s="21"/>
      <c r="V545" s="35"/>
      <c r="W545" s="35"/>
    </row>
    <row r="546" spans="2:23" s="18" customFormat="1">
      <c r="B546" s="56"/>
      <c r="L546" s="115"/>
      <c r="U546" s="21"/>
      <c r="V546" s="35"/>
      <c r="W546" s="35"/>
    </row>
    <row r="547" spans="2:23" s="18" customFormat="1">
      <c r="B547" s="56"/>
      <c r="L547" s="115"/>
      <c r="U547" s="21"/>
      <c r="V547" s="35"/>
      <c r="W547" s="35"/>
    </row>
    <row r="548" spans="2:23" s="18" customFormat="1">
      <c r="B548" s="56"/>
      <c r="L548" s="115"/>
      <c r="U548" s="21"/>
      <c r="V548" s="35"/>
      <c r="W548" s="35"/>
    </row>
    <row r="549" spans="2:23" s="18" customFormat="1">
      <c r="B549" s="56"/>
      <c r="L549" s="115"/>
      <c r="U549" s="21"/>
      <c r="V549" s="35"/>
      <c r="W549" s="35"/>
    </row>
    <row r="550" spans="2:23" s="18" customFormat="1">
      <c r="B550" s="56"/>
      <c r="L550" s="115"/>
      <c r="U550" s="21"/>
      <c r="V550" s="35"/>
      <c r="W550" s="35"/>
    </row>
    <row r="551" spans="2:23" s="18" customFormat="1">
      <c r="B551" s="56"/>
      <c r="L551" s="115"/>
      <c r="U551" s="21"/>
      <c r="V551" s="35"/>
      <c r="W551" s="35"/>
    </row>
    <row r="552" spans="2:23" s="18" customFormat="1">
      <c r="B552" s="56"/>
      <c r="L552" s="115"/>
      <c r="U552" s="21"/>
      <c r="V552" s="35"/>
      <c r="W552" s="35"/>
    </row>
    <row r="553" spans="2:23" s="18" customFormat="1">
      <c r="B553" s="56"/>
      <c r="L553" s="115"/>
      <c r="U553" s="21"/>
      <c r="V553" s="35"/>
      <c r="W553" s="35"/>
    </row>
    <row r="554" spans="2:23" s="18" customFormat="1">
      <c r="B554" s="56"/>
      <c r="L554" s="115"/>
      <c r="U554" s="21"/>
      <c r="V554" s="35"/>
      <c r="W554" s="35"/>
    </row>
    <row r="555" spans="2:23" s="18" customFormat="1">
      <c r="B555" s="56"/>
      <c r="L555" s="115"/>
      <c r="U555" s="21"/>
      <c r="V555" s="35"/>
      <c r="W555" s="35"/>
    </row>
    <row r="556" spans="2:23" s="18" customFormat="1">
      <c r="B556" s="56"/>
      <c r="L556" s="115"/>
      <c r="U556" s="21"/>
      <c r="V556" s="35"/>
      <c r="W556" s="35"/>
    </row>
    <row r="557" spans="2:23" s="18" customFormat="1">
      <c r="B557" s="56"/>
      <c r="L557" s="115"/>
      <c r="U557" s="21"/>
      <c r="V557" s="35"/>
      <c r="W557" s="35"/>
    </row>
    <row r="558" spans="2:23" s="18" customFormat="1">
      <c r="B558" s="56"/>
      <c r="L558" s="115"/>
      <c r="U558" s="21"/>
      <c r="V558" s="35"/>
      <c r="W558" s="35"/>
    </row>
    <row r="559" spans="2:23" s="18" customFormat="1">
      <c r="B559" s="56"/>
      <c r="L559" s="115"/>
      <c r="U559" s="21"/>
      <c r="V559" s="35"/>
      <c r="W559" s="35"/>
    </row>
    <row r="560" spans="2:23" s="18" customFormat="1">
      <c r="B560" s="56"/>
      <c r="L560" s="115"/>
      <c r="U560" s="21"/>
      <c r="V560" s="35"/>
      <c r="W560" s="35"/>
    </row>
    <row r="561" spans="2:23" s="18" customFormat="1">
      <c r="B561" s="56"/>
      <c r="L561" s="115"/>
      <c r="U561" s="21"/>
      <c r="V561" s="35"/>
      <c r="W561" s="35"/>
    </row>
    <row r="562" spans="2:23" s="18" customFormat="1">
      <c r="B562" s="56"/>
      <c r="L562" s="115"/>
      <c r="U562" s="21"/>
      <c r="V562" s="35"/>
      <c r="W562" s="35"/>
    </row>
    <row r="563" spans="2:23" s="18" customFormat="1">
      <c r="B563" s="56"/>
      <c r="L563" s="115"/>
      <c r="U563" s="21"/>
      <c r="V563" s="35"/>
      <c r="W563" s="35"/>
    </row>
    <row r="564" spans="2:23" s="18" customFormat="1">
      <c r="B564" s="56"/>
      <c r="L564" s="115"/>
      <c r="U564" s="21"/>
      <c r="V564" s="35"/>
      <c r="W564" s="35"/>
    </row>
    <row r="565" spans="2:23" s="18" customFormat="1">
      <c r="B565" s="56"/>
      <c r="L565" s="115"/>
      <c r="U565" s="21"/>
      <c r="V565" s="35"/>
      <c r="W565" s="35"/>
    </row>
    <row r="566" spans="2:23" s="18" customFormat="1">
      <c r="B566" s="56"/>
      <c r="L566" s="115"/>
      <c r="U566" s="21"/>
      <c r="V566" s="35"/>
      <c r="W566" s="35"/>
    </row>
    <row r="567" spans="2:23" s="18" customFormat="1">
      <c r="B567" s="56"/>
      <c r="L567" s="115"/>
      <c r="U567" s="21"/>
      <c r="V567" s="35"/>
      <c r="W567" s="35"/>
    </row>
    <row r="568" spans="2:23" s="18" customFormat="1">
      <c r="B568" s="56"/>
      <c r="L568" s="115"/>
      <c r="U568" s="21"/>
      <c r="V568" s="35"/>
      <c r="W568" s="35"/>
    </row>
    <row r="569" spans="2:23" s="18" customFormat="1">
      <c r="B569" s="56"/>
      <c r="L569" s="115"/>
      <c r="U569" s="21"/>
      <c r="V569" s="35"/>
      <c r="W569" s="35"/>
    </row>
    <row r="570" spans="2:23" s="18" customFormat="1">
      <c r="B570" s="56"/>
      <c r="L570" s="115"/>
      <c r="U570" s="21"/>
      <c r="V570" s="35"/>
      <c r="W570" s="35"/>
    </row>
    <row r="571" spans="2:23" s="18" customFormat="1">
      <c r="B571" s="56"/>
      <c r="L571" s="115"/>
      <c r="U571" s="21"/>
      <c r="V571" s="35"/>
      <c r="W571" s="35"/>
    </row>
    <row r="572" spans="2:23" s="18" customFormat="1">
      <c r="B572" s="56"/>
      <c r="L572" s="115"/>
      <c r="U572" s="21"/>
      <c r="V572" s="35"/>
      <c r="W572" s="35"/>
    </row>
    <row r="573" spans="2:23" s="18" customFormat="1">
      <c r="B573" s="56"/>
      <c r="L573" s="115"/>
      <c r="U573" s="21"/>
      <c r="V573" s="35"/>
      <c r="W573" s="35"/>
    </row>
    <row r="574" spans="2:23" s="18" customFormat="1">
      <c r="B574" s="56"/>
      <c r="L574" s="115"/>
      <c r="U574" s="21"/>
      <c r="V574" s="35"/>
      <c r="W574" s="35"/>
    </row>
    <row r="575" spans="2:23" s="18" customFormat="1">
      <c r="B575" s="56"/>
      <c r="L575" s="115"/>
      <c r="U575" s="21"/>
      <c r="V575" s="35"/>
      <c r="W575" s="35"/>
    </row>
    <row r="576" spans="2:23" s="18" customFormat="1">
      <c r="B576" s="56"/>
      <c r="L576" s="115"/>
      <c r="U576" s="21"/>
      <c r="V576" s="35"/>
      <c r="W576" s="35"/>
    </row>
    <row r="577" spans="2:23" s="18" customFormat="1">
      <c r="B577" s="56"/>
      <c r="L577" s="115"/>
      <c r="U577" s="21"/>
      <c r="V577" s="35"/>
      <c r="W577" s="35"/>
    </row>
    <row r="578" spans="2:23" s="18" customFormat="1">
      <c r="B578" s="56"/>
      <c r="L578" s="115"/>
      <c r="U578" s="21"/>
      <c r="V578" s="35"/>
      <c r="W578" s="35"/>
    </row>
    <row r="579" spans="2:23" s="18" customFormat="1">
      <c r="B579" s="56"/>
      <c r="L579" s="115"/>
      <c r="U579" s="21"/>
      <c r="V579" s="35"/>
      <c r="W579" s="35"/>
    </row>
    <row r="580" spans="2:23" s="18" customFormat="1">
      <c r="B580" s="56"/>
      <c r="L580" s="115"/>
      <c r="U580" s="21"/>
      <c r="V580" s="35"/>
      <c r="W580" s="35"/>
    </row>
    <row r="581" spans="2:23" s="18" customFormat="1">
      <c r="B581" s="56"/>
      <c r="L581" s="115"/>
      <c r="U581" s="21"/>
      <c r="V581" s="35"/>
      <c r="W581" s="35"/>
    </row>
    <row r="582" spans="2:23" s="18" customFormat="1">
      <c r="B582" s="56"/>
      <c r="L582" s="115"/>
      <c r="U582" s="21"/>
      <c r="V582" s="35"/>
      <c r="W582" s="35"/>
    </row>
    <row r="583" spans="2:23" s="18" customFormat="1">
      <c r="B583" s="56"/>
      <c r="L583" s="115"/>
      <c r="U583" s="21"/>
      <c r="V583" s="35"/>
      <c r="W583" s="35"/>
    </row>
    <row r="584" spans="2:23" s="18" customFormat="1">
      <c r="B584" s="56"/>
      <c r="L584" s="115"/>
      <c r="U584" s="21"/>
      <c r="V584" s="35"/>
      <c r="W584" s="35"/>
    </row>
    <row r="585" spans="2:23" s="18" customFormat="1">
      <c r="B585" s="56"/>
      <c r="L585" s="115"/>
      <c r="U585" s="21"/>
      <c r="V585" s="35"/>
      <c r="W585" s="35"/>
    </row>
    <row r="586" spans="2:23" s="18" customFormat="1">
      <c r="B586" s="56"/>
      <c r="L586" s="115"/>
      <c r="U586" s="21"/>
      <c r="V586" s="35"/>
      <c r="W586" s="35"/>
    </row>
    <row r="587" spans="2:23" s="18" customFormat="1">
      <c r="B587" s="56"/>
      <c r="L587" s="115"/>
      <c r="U587" s="21"/>
      <c r="V587" s="35"/>
      <c r="W587" s="35"/>
    </row>
    <row r="588" spans="2:23" s="18" customFormat="1">
      <c r="B588" s="56"/>
      <c r="L588" s="115"/>
      <c r="U588" s="21"/>
      <c r="V588" s="35"/>
      <c r="W588" s="35"/>
    </row>
    <row r="589" spans="2:23" s="18" customFormat="1">
      <c r="B589" s="56"/>
      <c r="L589" s="115"/>
      <c r="U589" s="21"/>
      <c r="V589" s="35"/>
      <c r="W589" s="35"/>
    </row>
    <row r="590" spans="2:23" s="18" customFormat="1">
      <c r="B590" s="56"/>
      <c r="L590" s="115"/>
      <c r="U590" s="21"/>
      <c r="V590" s="35"/>
      <c r="W590" s="35"/>
    </row>
    <row r="591" spans="2:23" s="18" customFormat="1">
      <c r="B591" s="56"/>
      <c r="L591" s="115"/>
      <c r="U591" s="21"/>
      <c r="V591" s="35"/>
      <c r="W591" s="35"/>
    </row>
    <row r="592" spans="2:23" s="18" customFormat="1">
      <c r="B592" s="56"/>
      <c r="L592" s="115"/>
      <c r="U592" s="21"/>
      <c r="V592" s="35"/>
      <c r="W592" s="35"/>
    </row>
    <row r="593" spans="2:23" s="18" customFormat="1">
      <c r="B593" s="56"/>
      <c r="L593" s="115"/>
      <c r="U593" s="21"/>
      <c r="V593" s="35"/>
      <c r="W593" s="35"/>
    </row>
    <row r="594" spans="2:23" s="18" customFormat="1">
      <c r="B594" s="56"/>
      <c r="L594" s="115"/>
      <c r="U594" s="21"/>
      <c r="V594" s="35"/>
      <c r="W594" s="35"/>
    </row>
    <row r="595" spans="2:23" s="18" customFormat="1">
      <c r="B595" s="56"/>
      <c r="L595" s="115"/>
      <c r="U595" s="21"/>
      <c r="V595" s="35"/>
      <c r="W595" s="35"/>
    </row>
    <row r="596" spans="2:23" s="18" customFormat="1">
      <c r="B596" s="56"/>
      <c r="L596" s="115"/>
      <c r="U596" s="21"/>
      <c r="V596" s="35"/>
      <c r="W596" s="35"/>
    </row>
    <row r="597" spans="2:23" s="18" customFormat="1">
      <c r="B597" s="56"/>
      <c r="L597" s="115"/>
      <c r="U597" s="21"/>
      <c r="V597" s="35"/>
      <c r="W597" s="35"/>
    </row>
    <row r="598" spans="2:23" s="18" customFormat="1">
      <c r="B598" s="56"/>
      <c r="L598" s="115"/>
      <c r="U598" s="21"/>
      <c r="V598" s="35"/>
      <c r="W598" s="35"/>
    </row>
    <row r="599" spans="2:23" s="18" customFormat="1">
      <c r="B599" s="56"/>
      <c r="L599" s="115"/>
      <c r="U599" s="21"/>
      <c r="V599" s="35"/>
      <c r="W599" s="35"/>
    </row>
    <row r="600" spans="2:23" s="18" customFormat="1">
      <c r="B600" s="56"/>
      <c r="L600" s="115"/>
      <c r="U600" s="21"/>
      <c r="V600" s="35"/>
      <c r="W600" s="35"/>
    </row>
    <row r="601" spans="2:23" s="18" customFormat="1">
      <c r="B601" s="56"/>
      <c r="L601" s="115"/>
      <c r="U601" s="21"/>
      <c r="V601" s="35"/>
      <c r="W601" s="35"/>
    </row>
    <row r="602" spans="2:23" s="18" customFormat="1">
      <c r="B602" s="56"/>
      <c r="L602" s="115"/>
      <c r="U602" s="21"/>
      <c r="V602" s="35"/>
      <c r="W602" s="35"/>
    </row>
    <row r="603" spans="2:23" s="18" customFormat="1">
      <c r="B603" s="56"/>
      <c r="L603" s="115"/>
      <c r="U603" s="21"/>
      <c r="V603" s="35"/>
      <c r="W603" s="35"/>
    </row>
    <row r="604" spans="2:23" s="18" customFormat="1">
      <c r="B604" s="56"/>
      <c r="L604" s="115"/>
      <c r="U604" s="21"/>
      <c r="V604" s="35"/>
      <c r="W604" s="35"/>
    </row>
    <row r="605" spans="2:23" s="18" customFormat="1">
      <c r="B605" s="56"/>
      <c r="L605" s="115"/>
      <c r="U605" s="21"/>
      <c r="V605" s="35"/>
      <c r="W605" s="35"/>
    </row>
    <row r="606" spans="2:23" s="18" customFormat="1">
      <c r="B606" s="56"/>
      <c r="L606" s="115"/>
      <c r="U606" s="21"/>
      <c r="V606" s="35"/>
      <c r="W606" s="35"/>
    </row>
    <row r="607" spans="2:23" s="18" customFormat="1">
      <c r="B607" s="56"/>
      <c r="L607" s="115"/>
      <c r="U607" s="21"/>
      <c r="V607" s="35"/>
      <c r="W607" s="35"/>
    </row>
    <row r="608" spans="2:23" s="18" customFormat="1">
      <c r="B608" s="56"/>
      <c r="L608" s="115"/>
      <c r="U608" s="21"/>
      <c r="V608" s="35"/>
      <c r="W608" s="35"/>
    </row>
    <row r="609" spans="2:23" s="18" customFormat="1">
      <c r="B609" s="56"/>
      <c r="L609" s="115"/>
      <c r="U609" s="21"/>
      <c r="V609" s="35"/>
      <c r="W609" s="35"/>
    </row>
    <row r="610" spans="2:23" s="18" customFormat="1">
      <c r="B610" s="56"/>
      <c r="L610" s="115"/>
      <c r="U610" s="21"/>
      <c r="V610" s="35"/>
      <c r="W610" s="35"/>
    </row>
    <row r="611" spans="2:23" s="18" customFormat="1">
      <c r="B611" s="56"/>
      <c r="L611" s="115"/>
      <c r="U611" s="21"/>
      <c r="V611" s="35"/>
      <c r="W611" s="35"/>
    </row>
    <row r="612" spans="2:23" s="18" customFormat="1">
      <c r="B612" s="56"/>
      <c r="L612" s="115"/>
      <c r="U612" s="21"/>
      <c r="V612" s="35"/>
      <c r="W612" s="35"/>
    </row>
    <row r="613" spans="2:23" s="18" customFormat="1">
      <c r="B613" s="56"/>
      <c r="L613" s="115"/>
      <c r="U613" s="21"/>
      <c r="V613" s="35"/>
      <c r="W613" s="35"/>
    </row>
    <row r="614" spans="2:23" s="18" customFormat="1">
      <c r="B614" s="56"/>
      <c r="L614" s="115"/>
      <c r="U614" s="21"/>
      <c r="V614" s="35"/>
      <c r="W614" s="35"/>
    </row>
    <row r="615" spans="2:23" s="18" customFormat="1">
      <c r="B615" s="56"/>
      <c r="L615" s="115"/>
      <c r="U615" s="21"/>
      <c r="V615" s="35"/>
      <c r="W615" s="35"/>
    </row>
    <row r="616" spans="2:23" s="18" customFormat="1">
      <c r="B616" s="56"/>
      <c r="L616" s="115"/>
      <c r="U616" s="21"/>
      <c r="V616" s="35"/>
      <c r="W616" s="35"/>
    </row>
    <row r="617" spans="2:23" s="18" customFormat="1">
      <c r="B617" s="56"/>
      <c r="L617" s="115"/>
      <c r="U617" s="21"/>
      <c r="V617" s="35"/>
      <c r="W617" s="35"/>
    </row>
    <row r="618" spans="2:23" s="18" customFormat="1">
      <c r="B618" s="56"/>
      <c r="L618" s="115"/>
      <c r="U618" s="21"/>
      <c r="V618" s="35"/>
      <c r="W618" s="35"/>
    </row>
    <row r="619" spans="2:23" s="18" customFormat="1">
      <c r="B619" s="56"/>
      <c r="L619" s="115"/>
      <c r="U619" s="21"/>
      <c r="V619" s="35"/>
      <c r="W619" s="35"/>
    </row>
    <row r="620" spans="2:23" s="18" customFormat="1">
      <c r="B620" s="56"/>
      <c r="L620" s="115"/>
      <c r="U620" s="21"/>
      <c r="V620" s="35"/>
      <c r="W620" s="35"/>
    </row>
    <row r="621" spans="2:23" s="18" customFormat="1">
      <c r="B621" s="56"/>
      <c r="L621" s="115"/>
      <c r="U621" s="21"/>
      <c r="V621" s="35"/>
      <c r="W621" s="35"/>
    </row>
    <row r="622" spans="2:23" s="18" customFormat="1">
      <c r="B622" s="56"/>
      <c r="L622" s="115"/>
      <c r="U622" s="21"/>
      <c r="V622" s="35"/>
      <c r="W622" s="35"/>
    </row>
    <row r="623" spans="2:23" s="18" customFormat="1">
      <c r="B623" s="56"/>
      <c r="L623" s="115"/>
      <c r="U623" s="21"/>
      <c r="V623" s="35"/>
      <c r="W623" s="35"/>
    </row>
    <row r="624" spans="2:23" s="18" customFormat="1">
      <c r="B624" s="56"/>
      <c r="L624" s="115"/>
      <c r="U624" s="21"/>
      <c r="V624" s="35"/>
      <c r="W624" s="35"/>
    </row>
    <row r="625" spans="2:23" s="18" customFormat="1">
      <c r="B625" s="56"/>
      <c r="L625" s="115"/>
      <c r="U625" s="21"/>
      <c r="V625" s="35"/>
      <c r="W625" s="35"/>
    </row>
    <row r="626" spans="2:23" s="18" customFormat="1">
      <c r="B626" s="56"/>
      <c r="L626" s="115"/>
      <c r="U626" s="21"/>
      <c r="V626" s="35"/>
      <c r="W626" s="35"/>
    </row>
    <row r="627" spans="2:23" s="18" customFormat="1">
      <c r="B627" s="56"/>
      <c r="L627" s="115"/>
      <c r="U627" s="21"/>
      <c r="V627" s="35"/>
      <c r="W627" s="35"/>
    </row>
    <row r="628" spans="2:23" s="18" customFormat="1">
      <c r="B628" s="56"/>
      <c r="L628" s="115"/>
      <c r="U628" s="21"/>
      <c r="V628" s="35"/>
      <c r="W628" s="35"/>
    </row>
    <row r="629" spans="2:23" s="18" customFormat="1">
      <c r="B629" s="56"/>
      <c r="L629" s="115"/>
      <c r="U629" s="21"/>
      <c r="V629" s="35"/>
      <c r="W629" s="35"/>
    </row>
    <row r="630" spans="2:23" s="18" customFormat="1">
      <c r="B630" s="56"/>
      <c r="L630" s="115"/>
      <c r="U630" s="21"/>
      <c r="V630" s="35"/>
      <c r="W630" s="35"/>
    </row>
    <row r="631" spans="2:23" s="18" customFormat="1">
      <c r="B631" s="56"/>
      <c r="L631" s="115"/>
      <c r="U631" s="21"/>
      <c r="V631" s="35"/>
      <c r="W631" s="35"/>
    </row>
    <row r="632" spans="2:23" s="18" customFormat="1">
      <c r="B632" s="56"/>
      <c r="L632" s="115"/>
      <c r="U632" s="21"/>
      <c r="V632" s="35"/>
      <c r="W632" s="35"/>
    </row>
    <row r="633" spans="2:23" s="18" customFormat="1">
      <c r="B633" s="56"/>
      <c r="L633" s="115"/>
      <c r="U633" s="21"/>
      <c r="V633" s="35"/>
      <c r="W633" s="35"/>
    </row>
    <row r="634" spans="2:23" s="18" customFormat="1">
      <c r="B634" s="56"/>
      <c r="L634" s="115"/>
      <c r="U634" s="21"/>
      <c r="V634" s="35"/>
      <c r="W634" s="35"/>
    </row>
    <row r="635" spans="2:23" s="18" customFormat="1">
      <c r="B635" s="56"/>
      <c r="L635" s="115"/>
      <c r="U635" s="21"/>
      <c r="V635" s="35"/>
      <c r="W635" s="35"/>
    </row>
    <row r="636" spans="2:23" s="18" customFormat="1">
      <c r="B636" s="56"/>
      <c r="L636" s="115"/>
      <c r="U636" s="21"/>
      <c r="V636" s="35"/>
      <c r="W636" s="35"/>
    </row>
    <row r="637" spans="2:23" s="18" customFormat="1">
      <c r="B637" s="56"/>
      <c r="L637" s="115"/>
      <c r="U637" s="21"/>
      <c r="V637" s="35"/>
      <c r="W637" s="35"/>
    </row>
    <row r="638" spans="2:23" s="18" customFormat="1">
      <c r="B638" s="56"/>
      <c r="L638" s="115"/>
      <c r="U638" s="21"/>
      <c r="V638" s="35"/>
      <c r="W638" s="35"/>
    </row>
    <row r="639" spans="2:23" s="18" customFormat="1">
      <c r="B639" s="56"/>
      <c r="L639" s="115"/>
      <c r="U639" s="21"/>
      <c r="V639" s="35"/>
      <c r="W639" s="35"/>
    </row>
    <row r="640" spans="2:23" s="18" customFormat="1">
      <c r="B640" s="56"/>
      <c r="L640" s="115"/>
      <c r="U640" s="21"/>
      <c r="V640" s="35"/>
      <c r="W640" s="35"/>
    </row>
    <row r="641" spans="2:23" s="18" customFormat="1">
      <c r="B641" s="56"/>
      <c r="L641" s="115"/>
      <c r="U641" s="21"/>
      <c r="V641" s="35"/>
      <c r="W641" s="35"/>
    </row>
    <row r="642" spans="2:23" s="18" customFormat="1">
      <c r="B642" s="56"/>
      <c r="L642" s="115"/>
      <c r="U642" s="21"/>
      <c r="V642" s="35"/>
      <c r="W642" s="35"/>
    </row>
    <row r="643" spans="2:23" s="18" customFormat="1">
      <c r="B643" s="56"/>
      <c r="L643" s="115"/>
      <c r="U643" s="21"/>
      <c r="V643" s="35"/>
      <c r="W643" s="35"/>
    </row>
    <row r="644" spans="2:23" s="18" customFormat="1">
      <c r="B644" s="56"/>
      <c r="L644" s="115"/>
      <c r="U644" s="21"/>
      <c r="V644" s="35"/>
      <c r="W644" s="35"/>
    </row>
    <row r="645" spans="2:23" s="18" customFormat="1">
      <c r="B645" s="56"/>
      <c r="L645" s="115"/>
      <c r="U645" s="21"/>
      <c r="V645" s="35"/>
      <c r="W645" s="35"/>
    </row>
    <row r="646" spans="2:23" s="18" customFormat="1">
      <c r="B646" s="56"/>
      <c r="L646" s="115"/>
      <c r="U646" s="21"/>
      <c r="V646" s="35"/>
      <c r="W646" s="35"/>
    </row>
    <row r="647" spans="2:23" s="18" customFormat="1">
      <c r="B647" s="56"/>
      <c r="L647" s="115"/>
      <c r="U647" s="21"/>
      <c r="V647" s="35"/>
      <c r="W647" s="35"/>
    </row>
    <row r="648" spans="2:23" s="18" customFormat="1">
      <c r="B648" s="56"/>
      <c r="L648" s="115"/>
      <c r="U648" s="21"/>
      <c r="V648" s="35"/>
      <c r="W648" s="35"/>
    </row>
    <row r="649" spans="2:23" s="18" customFormat="1">
      <c r="B649" s="56"/>
      <c r="L649" s="115"/>
      <c r="U649" s="21"/>
      <c r="V649" s="35"/>
      <c r="W649" s="35"/>
    </row>
    <row r="650" spans="2:23" s="18" customFormat="1">
      <c r="B650" s="56"/>
      <c r="L650" s="115"/>
      <c r="U650" s="21"/>
      <c r="V650" s="35"/>
      <c r="W650" s="35"/>
    </row>
    <row r="651" spans="2:23" s="18" customFormat="1">
      <c r="B651" s="56"/>
      <c r="L651" s="115"/>
      <c r="U651" s="21"/>
      <c r="V651" s="35"/>
      <c r="W651" s="35"/>
    </row>
    <row r="652" spans="2:23" s="18" customFormat="1">
      <c r="B652" s="56"/>
      <c r="L652" s="115"/>
      <c r="U652" s="21"/>
      <c r="V652" s="35"/>
      <c r="W652" s="35"/>
    </row>
    <row r="653" spans="2:23" s="18" customFormat="1">
      <c r="B653" s="56"/>
      <c r="L653" s="115"/>
      <c r="U653" s="21"/>
      <c r="V653" s="35"/>
      <c r="W653" s="35"/>
    </row>
    <row r="654" spans="2:23" s="18" customFormat="1">
      <c r="B654" s="56"/>
      <c r="L654" s="115"/>
      <c r="U654" s="21"/>
      <c r="V654" s="35"/>
      <c r="W654" s="35"/>
    </row>
    <row r="655" spans="2:23" s="18" customFormat="1">
      <c r="B655" s="56"/>
      <c r="L655" s="115"/>
      <c r="U655" s="21"/>
      <c r="V655" s="35"/>
      <c r="W655" s="35"/>
    </row>
    <row r="656" spans="2:23" s="18" customFormat="1">
      <c r="B656" s="56"/>
      <c r="L656" s="115"/>
      <c r="U656" s="21"/>
      <c r="V656" s="35"/>
      <c r="W656" s="35"/>
    </row>
    <row r="657" spans="2:23" s="18" customFormat="1">
      <c r="B657" s="56"/>
      <c r="L657" s="115"/>
      <c r="U657" s="21"/>
      <c r="V657" s="35"/>
      <c r="W657" s="35"/>
    </row>
    <row r="658" spans="2:23" s="18" customFormat="1">
      <c r="B658" s="56"/>
      <c r="L658" s="115"/>
      <c r="U658" s="21"/>
      <c r="V658" s="35"/>
      <c r="W658" s="35"/>
    </row>
    <row r="659" spans="2:23" s="18" customFormat="1">
      <c r="B659" s="56"/>
      <c r="L659" s="115"/>
      <c r="U659" s="21"/>
      <c r="V659" s="35"/>
      <c r="W659" s="35"/>
    </row>
    <row r="660" spans="2:23" s="18" customFormat="1">
      <c r="B660" s="56"/>
      <c r="L660" s="115"/>
      <c r="U660" s="21"/>
      <c r="V660" s="35"/>
      <c r="W660" s="35"/>
    </row>
    <row r="661" spans="2:23" s="18" customFormat="1">
      <c r="B661" s="56"/>
      <c r="L661" s="115"/>
      <c r="U661" s="21"/>
      <c r="V661" s="35"/>
      <c r="W661" s="35"/>
    </row>
    <row r="662" spans="2:23" s="18" customFormat="1">
      <c r="B662" s="56"/>
      <c r="L662" s="115"/>
      <c r="U662" s="21"/>
      <c r="V662" s="35"/>
      <c r="W662" s="35"/>
    </row>
    <row r="663" spans="2:23" s="18" customFormat="1">
      <c r="B663" s="56"/>
      <c r="L663" s="115"/>
      <c r="U663" s="21"/>
      <c r="V663" s="35"/>
      <c r="W663" s="35"/>
    </row>
    <row r="664" spans="2:23" s="18" customFormat="1">
      <c r="B664" s="56"/>
      <c r="L664" s="115"/>
      <c r="U664" s="21"/>
      <c r="V664" s="35"/>
      <c r="W664" s="35"/>
    </row>
    <row r="665" spans="2:23" s="18" customFormat="1">
      <c r="B665" s="56"/>
      <c r="L665" s="115"/>
      <c r="U665" s="21"/>
      <c r="V665" s="35"/>
      <c r="W665" s="35"/>
    </row>
    <row r="666" spans="2:23" s="18" customFormat="1">
      <c r="B666" s="56"/>
      <c r="L666" s="115"/>
      <c r="U666" s="21"/>
      <c r="V666" s="35"/>
      <c r="W666" s="35"/>
    </row>
    <row r="667" spans="2:23" s="18" customFormat="1">
      <c r="B667" s="56"/>
      <c r="L667" s="115"/>
      <c r="U667" s="21"/>
      <c r="V667" s="35"/>
      <c r="W667" s="35"/>
    </row>
    <row r="668" spans="2:23" s="18" customFormat="1">
      <c r="B668" s="56"/>
      <c r="L668" s="115"/>
      <c r="U668" s="21"/>
      <c r="V668" s="35"/>
      <c r="W668" s="35"/>
    </row>
    <row r="669" spans="2:23" s="18" customFormat="1">
      <c r="B669" s="56"/>
      <c r="L669" s="115"/>
      <c r="U669" s="21"/>
      <c r="V669" s="35"/>
      <c r="W669" s="35"/>
    </row>
    <row r="670" spans="2:23" s="18" customFormat="1">
      <c r="B670" s="56"/>
      <c r="L670" s="115"/>
      <c r="U670" s="21"/>
      <c r="V670" s="35"/>
      <c r="W670" s="35"/>
    </row>
    <row r="671" spans="2:23" s="18" customFormat="1">
      <c r="B671" s="56"/>
      <c r="L671" s="115"/>
      <c r="U671" s="21"/>
      <c r="V671" s="35"/>
      <c r="W671" s="35"/>
    </row>
    <row r="672" spans="2:23" s="18" customFormat="1">
      <c r="B672" s="56"/>
      <c r="L672" s="115"/>
      <c r="U672" s="21"/>
      <c r="V672" s="35"/>
      <c r="W672" s="35"/>
    </row>
    <row r="673" spans="2:23" s="18" customFormat="1">
      <c r="B673" s="56"/>
      <c r="L673" s="115"/>
      <c r="U673" s="21"/>
      <c r="V673" s="35"/>
      <c r="W673" s="35"/>
    </row>
    <row r="674" spans="2:23" s="18" customFormat="1">
      <c r="B674" s="56"/>
      <c r="L674" s="115"/>
      <c r="U674" s="21"/>
      <c r="V674" s="35"/>
      <c r="W674" s="35"/>
    </row>
    <row r="675" spans="2:23" s="18" customFormat="1">
      <c r="B675" s="56"/>
      <c r="L675" s="115"/>
      <c r="U675" s="21"/>
      <c r="V675" s="35"/>
      <c r="W675" s="35"/>
    </row>
    <row r="676" spans="2:23" s="18" customFormat="1">
      <c r="B676" s="56"/>
      <c r="L676" s="115"/>
      <c r="U676" s="21"/>
      <c r="V676" s="35"/>
      <c r="W676" s="35"/>
    </row>
    <row r="677" spans="2:23" s="18" customFormat="1">
      <c r="B677" s="56"/>
      <c r="L677" s="115"/>
      <c r="U677" s="21"/>
      <c r="V677" s="35"/>
      <c r="W677" s="35"/>
    </row>
    <row r="678" spans="2:23" s="18" customFormat="1">
      <c r="B678" s="56"/>
      <c r="L678" s="115"/>
      <c r="U678" s="21"/>
      <c r="V678" s="35"/>
      <c r="W678" s="35"/>
    </row>
    <row r="679" spans="2:23" s="18" customFormat="1">
      <c r="B679" s="56"/>
      <c r="L679" s="115"/>
      <c r="U679" s="21"/>
      <c r="V679" s="35"/>
      <c r="W679" s="35"/>
    </row>
    <row r="680" spans="2:23" s="18" customFormat="1">
      <c r="B680" s="56"/>
      <c r="L680" s="115"/>
      <c r="U680" s="21"/>
      <c r="V680" s="35"/>
      <c r="W680" s="35"/>
    </row>
    <row r="681" spans="2:23" s="18" customFormat="1">
      <c r="B681" s="56"/>
      <c r="L681" s="115"/>
      <c r="U681" s="21"/>
      <c r="V681" s="35"/>
      <c r="W681" s="35"/>
    </row>
    <row r="682" spans="2:23" s="18" customFormat="1">
      <c r="B682" s="56"/>
      <c r="L682" s="115"/>
      <c r="U682" s="21"/>
      <c r="V682" s="35"/>
      <c r="W682" s="35"/>
    </row>
    <row r="683" spans="2:23" s="18" customFormat="1">
      <c r="B683" s="56"/>
      <c r="L683" s="115"/>
      <c r="U683" s="21"/>
      <c r="V683" s="35"/>
      <c r="W683" s="35"/>
    </row>
    <row r="684" spans="2:23" s="18" customFormat="1">
      <c r="B684" s="56"/>
      <c r="L684" s="115"/>
      <c r="U684" s="21"/>
      <c r="V684" s="35"/>
      <c r="W684" s="35"/>
    </row>
    <row r="685" spans="2:23" s="18" customFormat="1">
      <c r="B685" s="56"/>
      <c r="L685" s="115"/>
      <c r="U685" s="21"/>
      <c r="V685" s="35"/>
      <c r="W685" s="35"/>
    </row>
    <row r="686" spans="2:23" s="18" customFormat="1">
      <c r="B686" s="56"/>
      <c r="L686" s="115"/>
      <c r="U686" s="21"/>
      <c r="V686" s="35"/>
      <c r="W686" s="35"/>
    </row>
    <row r="687" spans="2:23" s="18" customFormat="1">
      <c r="B687" s="56"/>
      <c r="L687" s="115"/>
      <c r="U687" s="21"/>
      <c r="V687" s="35"/>
      <c r="W687" s="35"/>
    </row>
    <row r="688" spans="2:23" s="18" customFormat="1">
      <c r="B688" s="56"/>
      <c r="L688" s="115"/>
      <c r="U688" s="21"/>
      <c r="V688" s="35"/>
      <c r="W688" s="35"/>
    </row>
    <row r="689" spans="2:23" s="18" customFormat="1">
      <c r="B689" s="56"/>
      <c r="L689" s="115"/>
      <c r="U689" s="21"/>
      <c r="V689" s="35"/>
      <c r="W689" s="35"/>
    </row>
    <row r="690" spans="2:23" s="18" customFormat="1">
      <c r="B690" s="56"/>
      <c r="L690" s="115"/>
      <c r="U690" s="21"/>
      <c r="V690" s="35"/>
      <c r="W690" s="35"/>
    </row>
    <row r="691" spans="2:23" s="18" customFormat="1">
      <c r="B691" s="56"/>
      <c r="L691" s="115"/>
      <c r="U691" s="21"/>
      <c r="V691" s="35"/>
      <c r="W691" s="35"/>
    </row>
    <row r="692" spans="2:23" s="18" customFormat="1">
      <c r="B692" s="56"/>
      <c r="L692" s="115"/>
      <c r="U692" s="21"/>
      <c r="V692" s="35"/>
      <c r="W692" s="35"/>
    </row>
    <row r="693" spans="2:23" s="18" customFormat="1">
      <c r="B693" s="56"/>
      <c r="L693" s="115"/>
      <c r="U693" s="21"/>
      <c r="V693" s="35"/>
      <c r="W693" s="35"/>
    </row>
    <row r="694" spans="2:23" s="18" customFormat="1">
      <c r="B694" s="56"/>
      <c r="L694" s="115"/>
      <c r="U694" s="21"/>
      <c r="V694" s="35"/>
      <c r="W694" s="35"/>
    </row>
    <row r="695" spans="2:23" s="18" customFormat="1">
      <c r="B695" s="56"/>
      <c r="L695" s="115"/>
      <c r="U695" s="21"/>
      <c r="V695" s="35"/>
      <c r="W695" s="35"/>
    </row>
    <row r="696" spans="2:23" s="18" customFormat="1">
      <c r="B696" s="56"/>
      <c r="L696" s="115"/>
      <c r="U696" s="21"/>
      <c r="V696" s="35"/>
      <c r="W696" s="35"/>
    </row>
    <row r="697" spans="2:23" s="18" customFormat="1">
      <c r="B697" s="56"/>
      <c r="L697" s="115"/>
      <c r="U697" s="21"/>
      <c r="V697" s="35"/>
      <c r="W697" s="35"/>
    </row>
    <row r="698" spans="2:23" s="18" customFormat="1">
      <c r="B698" s="56"/>
      <c r="L698" s="115"/>
      <c r="U698" s="21"/>
      <c r="V698" s="35"/>
      <c r="W698" s="35"/>
    </row>
    <row r="699" spans="2:23" s="18" customFormat="1">
      <c r="B699" s="56"/>
      <c r="L699" s="115"/>
      <c r="U699" s="21"/>
      <c r="V699" s="35"/>
      <c r="W699" s="35"/>
    </row>
    <row r="700" spans="2:23" s="18" customFormat="1">
      <c r="B700" s="56"/>
      <c r="L700" s="115"/>
      <c r="U700" s="21"/>
      <c r="V700" s="35"/>
      <c r="W700" s="35"/>
    </row>
    <row r="701" spans="2:23" s="18" customFormat="1">
      <c r="B701" s="56"/>
      <c r="L701" s="115"/>
      <c r="U701" s="21"/>
      <c r="V701" s="35"/>
      <c r="W701" s="35"/>
    </row>
    <row r="702" spans="2:23" s="18" customFormat="1">
      <c r="B702" s="56"/>
      <c r="L702" s="115"/>
      <c r="U702" s="21"/>
      <c r="V702" s="35"/>
      <c r="W702" s="35"/>
    </row>
    <row r="703" spans="2:23" s="18" customFormat="1">
      <c r="B703" s="56"/>
      <c r="L703" s="115"/>
      <c r="U703" s="21"/>
      <c r="V703" s="35"/>
      <c r="W703" s="35"/>
    </row>
    <row r="704" spans="2:23" s="18" customFormat="1">
      <c r="B704" s="56"/>
      <c r="L704" s="115"/>
      <c r="U704" s="21"/>
      <c r="V704" s="35"/>
      <c r="W704" s="35"/>
    </row>
    <row r="705" spans="2:23" s="18" customFormat="1">
      <c r="B705" s="56"/>
      <c r="L705" s="115"/>
      <c r="U705" s="21"/>
      <c r="V705" s="35"/>
      <c r="W705" s="35"/>
    </row>
    <row r="706" spans="2:23" s="18" customFormat="1">
      <c r="B706" s="56"/>
      <c r="L706" s="115"/>
      <c r="U706" s="21"/>
      <c r="V706" s="35"/>
      <c r="W706" s="35"/>
    </row>
    <row r="707" spans="2:23" s="18" customFormat="1">
      <c r="B707" s="56"/>
      <c r="L707" s="115"/>
      <c r="U707" s="21"/>
      <c r="V707" s="35"/>
      <c r="W707" s="35"/>
    </row>
    <row r="708" spans="2:23" s="18" customFormat="1">
      <c r="B708" s="56"/>
      <c r="L708" s="115"/>
      <c r="U708" s="21"/>
      <c r="V708" s="35"/>
      <c r="W708" s="35"/>
    </row>
    <row r="709" spans="2:23" s="18" customFormat="1">
      <c r="B709" s="56"/>
      <c r="L709" s="115"/>
      <c r="U709" s="21"/>
      <c r="V709" s="35"/>
      <c r="W709" s="35"/>
    </row>
    <row r="710" spans="2:23" s="18" customFormat="1">
      <c r="B710" s="56"/>
      <c r="L710" s="115"/>
      <c r="U710" s="21"/>
      <c r="V710" s="35"/>
      <c r="W710" s="35"/>
    </row>
    <row r="711" spans="2:23" s="18" customFormat="1">
      <c r="B711" s="56"/>
      <c r="L711" s="115"/>
      <c r="U711" s="21"/>
      <c r="V711" s="35"/>
      <c r="W711" s="35"/>
    </row>
    <row r="712" spans="2:23" s="18" customFormat="1">
      <c r="B712" s="56"/>
      <c r="L712" s="115"/>
      <c r="U712" s="21"/>
      <c r="V712" s="35"/>
      <c r="W712" s="35"/>
    </row>
    <row r="713" spans="2:23" s="18" customFormat="1">
      <c r="B713" s="56"/>
      <c r="L713" s="115"/>
      <c r="U713" s="21"/>
      <c r="V713" s="35"/>
      <c r="W713" s="35"/>
    </row>
    <row r="714" spans="2:23" s="18" customFormat="1">
      <c r="B714" s="56"/>
      <c r="L714" s="115"/>
      <c r="U714" s="21"/>
      <c r="V714" s="35"/>
      <c r="W714" s="35"/>
    </row>
    <row r="715" spans="2:23" s="18" customFormat="1">
      <c r="B715" s="56"/>
      <c r="L715" s="115"/>
      <c r="U715" s="21"/>
      <c r="V715" s="35"/>
      <c r="W715" s="35"/>
    </row>
    <row r="716" spans="2:23" s="18" customFormat="1">
      <c r="B716" s="56"/>
      <c r="L716" s="115"/>
      <c r="U716" s="21"/>
      <c r="V716" s="35"/>
      <c r="W716" s="35"/>
    </row>
    <row r="717" spans="2:23" s="18" customFormat="1">
      <c r="B717" s="56"/>
      <c r="L717" s="115"/>
      <c r="U717" s="21"/>
      <c r="V717" s="35"/>
      <c r="W717" s="35"/>
    </row>
    <row r="718" spans="2:23" s="18" customFormat="1">
      <c r="B718" s="56"/>
      <c r="L718" s="115"/>
      <c r="U718" s="21"/>
      <c r="V718" s="35"/>
      <c r="W718" s="35"/>
    </row>
    <row r="719" spans="2:23" s="18" customFormat="1">
      <c r="B719" s="56"/>
      <c r="L719" s="115"/>
      <c r="U719" s="21"/>
      <c r="V719" s="35"/>
      <c r="W719" s="35"/>
    </row>
    <row r="720" spans="2:23" s="18" customFormat="1">
      <c r="B720" s="56"/>
      <c r="L720" s="115"/>
      <c r="U720" s="21"/>
      <c r="V720" s="35"/>
      <c r="W720" s="35"/>
    </row>
    <row r="721" spans="2:23" s="18" customFormat="1">
      <c r="B721" s="56"/>
      <c r="L721" s="115"/>
      <c r="U721" s="21"/>
      <c r="V721" s="35"/>
      <c r="W721" s="35"/>
    </row>
    <row r="722" spans="2:23" s="18" customFormat="1">
      <c r="B722" s="56"/>
      <c r="L722" s="115"/>
      <c r="U722" s="21"/>
      <c r="V722" s="35"/>
      <c r="W722" s="35"/>
    </row>
    <row r="723" spans="2:23" s="18" customFormat="1">
      <c r="B723" s="56"/>
      <c r="L723" s="115"/>
      <c r="U723" s="21"/>
      <c r="V723" s="35"/>
      <c r="W723" s="35"/>
    </row>
    <row r="724" spans="2:23" s="18" customFormat="1">
      <c r="B724" s="56"/>
      <c r="L724" s="115"/>
      <c r="U724" s="21"/>
      <c r="V724" s="35"/>
      <c r="W724" s="35"/>
    </row>
    <row r="725" spans="2:23" s="18" customFormat="1">
      <c r="B725" s="56"/>
      <c r="L725" s="115"/>
      <c r="U725" s="21"/>
      <c r="V725" s="35"/>
      <c r="W725" s="35"/>
    </row>
    <row r="726" spans="2:23" s="18" customFormat="1">
      <c r="B726" s="56"/>
      <c r="L726" s="115"/>
      <c r="U726" s="21"/>
      <c r="V726" s="35"/>
      <c r="W726" s="35"/>
    </row>
    <row r="727" spans="2:23" s="18" customFormat="1">
      <c r="B727" s="56"/>
      <c r="L727" s="115"/>
      <c r="U727" s="21"/>
      <c r="V727" s="35"/>
      <c r="W727" s="35"/>
    </row>
    <row r="728" spans="2:23" s="18" customFormat="1">
      <c r="B728" s="56"/>
      <c r="L728" s="115"/>
      <c r="U728" s="21"/>
      <c r="V728" s="35"/>
      <c r="W728" s="35"/>
    </row>
    <row r="729" spans="2:23" s="18" customFormat="1">
      <c r="B729" s="56"/>
      <c r="L729" s="115"/>
      <c r="U729" s="21"/>
      <c r="V729" s="35"/>
      <c r="W729" s="35"/>
    </row>
    <row r="730" spans="2:23" s="18" customFormat="1">
      <c r="B730" s="56"/>
      <c r="L730" s="115"/>
      <c r="U730" s="21"/>
      <c r="V730" s="35"/>
      <c r="W730" s="35"/>
    </row>
    <row r="731" spans="2:23" s="18" customFormat="1">
      <c r="B731" s="56"/>
      <c r="L731" s="115"/>
      <c r="U731" s="21"/>
      <c r="V731" s="35"/>
      <c r="W731" s="35"/>
    </row>
    <row r="732" spans="2:23" s="18" customFormat="1">
      <c r="B732" s="56"/>
      <c r="L732" s="115"/>
      <c r="U732" s="21"/>
      <c r="V732" s="35"/>
      <c r="W732" s="35"/>
    </row>
    <row r="733" spans="2:23" s="18" customFormat="1">
      <c r="B733" s="56"/>
      <c r="L733" s="115"/>
      <c r="U733" s="21"/>
      <c r="V733" s="35"/>
      <c r="W733" s="35"/>
    </row>
    <row r="734" spans="2:23" s="18" customFormat="1">
      <c r="B734" s="56"/>
      <c r="L734" s="115"/>
      <c r="U734" s="21"/>
      <c r="V734" s="35"/>
      <c r="W734" s="35"/>
    </row>
    <row r="735" spans="2:23" s="18" customFormat="1">
      <c r="B735" s="56"/>
      <c r="L735" s="115"/>
      <c r="U735" s="21"/>
      <c r="V735" s="35"/>
      <c r="W735" s="35"/>
    </row>
    <row r="736" spans="2:23" s="18" customFormat="1">
      <c r="B736" s="56"/>
      <c r="L736" s="115"/>
      <c r="U736" s="21"/>
      <c r="V736" s="35"/>
      <c r="W736" s="35"/>
    </row>
    <row r="737" spans="2:23" s="18" customFormat="1">
      <c r="B737" s="56"/>
      <c r="L737" s="115"/>
      <c r="U737" s="21"/>
      <c r="V737" s="35"/>
      <c r="W737" s="35"/>
    </row>
    <row r="738" spans="2:23" s="18" customFormat="1">
      <c r="B738" s="56"/>
      <c r="L738" s="115"/>
      <c r="U738" s="21"/>
      <c r="V738" s="35"/>
      <c r="W738" s="35"/>
    </row>
    <row r="739" spans="2:23" s="18" customFormat="1">
      <c r="B739" s="56"/>
      <c r="L739" s="115"/>
      <c r="U739" s="21"/>
      <c r="V739" s="35"/>
      <c r="W739" s="35"/>
    </row>
    <row r="740" spans="2:23" s="18" customFormat="1">
      <c r="B740" s="56"/>
      <c r="L740" s="115"/>
      <c r="U740" s="21"/>
      <c r="V740" s="35"/>
      <c r="W740" s="35"/>
    </row>
    <row r="741" spans="2:23" s="18" customFormat="1">
      <c r="B741" s="56"/>
      <c r="L741" s="115"/>
      <c r="U741" s="21"/>
      <c r="V741" s="35"/>
      <c r="W741" s="35"/>
    </row>
    <row r="742" spans="2:23" s="18" customFormat="1">
      <c r="B742" s="56"/>
      <c r="L742" s="115"/>
      <c r="U742" s="21"/>
      <c r="V742" s="35"/>
      <c r="W742" s="35"/>
    </row>
    <row r="743" spans="2:23" s="18" customFormat="1">
      <c r="B743" s="56"/>
      <c r="L743" s="115"/>
      <c r="U743" s="21"/>
      <c r="V743" s="35"/>
      <c r="W743" s="35"/>
    </row>
    <row r="744" spans="2:23" s="18" customFormat="1">
      <c r="B744" s="56"/>
      <c r="L744" s="115"/>
      <c r="U744" s="21"/>
      <c r="V744" s="35"/>
      <c r="W744" s="35"/>
    </row>
    <row r="745" spans="2:23" s="18" customFormat="1">
      <c r="B745" s="56"/>
      <c r="L745" s="115"/>
      <c r="U745" s="21"/>
      <c r="V745" s="35"/>
      <c r="W745" s="35"/>
    </row>
    <row r="746" spans="2:23" s="18" customFormat="1">
      <c r="B746" s="56"/>
      <c r="L746" s="115"/>
      <c r="U746" s="21"/>
      <c r="V746" s="35"/>
      <c r="W746" s="35"/>
    </row>
    <row r="747" spans="2:23" s="18" customFormat="1">
      <c r="B747" s="56"/>
      <c r="L747" s="115"/>
      <c r="U747" s="21"/>
      <c r="V747" s="35"/>
      <c r="W747" s="35"/>
    </row>
    <row r="748" spans="2:23" s="18" customFormat="1">
      <c r="B748" s="56"/>
      <c r="L748" s="115"/>
      <c r="U748" s="21"/>
      <c r="V748" s="35"/>
      <c r="W748" s="35"/>
    </row>
    <row r="749" spans="2:23" s="18" customFormat="1">
      <c r="B749" s="56"/>
      <c r="L749" s="115"/>
      <c r="U749" s="21"/>
      <c r="V749" s="35"/>
      <c r="W749" s="35"/>
    </row>
    <row r="750" spans="2:23" s="18" customFormat="1">
      <c r="B750" s="56"/>
      <c r="L750" s="115"/>
      <c r="U750" s="21"/>
      <c r="V750" s="35"/>
      <c r="W750" s="35"/>
    </row>
    <row r="751" spans="2:23" s="18" customFormat="1">
      <c r="B751" s="56"/>
      <c r="L751" s="115"/>
      <c r="U751" s="21"/>
      <c r="V751" s="35"/>
      <c r="W751" s="35"/>
    </row>
    <row r="752" spans="2:23" s="18" customFormat="1">
      <c r="B752" s="56"/>
      <c r="L752" s="115"/>
      <c r="U752" s="21"/>
      <c r="V752" s="35"/>
      <c r="W752" s="35"/>
    </row>
    <row r="753" spans="2:23" s="18" customFormat="1">
      <c r="B753" s="56"/>
      <c r="L753" s="115"/>
      <c r="U753" s="21"/>
      <c r="V753" s="35"/>
      <c r="W753" s="35"/>
    </row>
    <row r="754" spans="2:23" s="18" customFormat="1">
      <c r="B754" s="56"/>
      <c r="L754" s="115"/>
      <c r="U754" s="21"/>
      <c r="V754" s="35"/>
      <c r="W754" s="35"/>
    </row>
    <row r="755" spans="2:23" s="18" customFormat="1">
      <c r="B755" s="56"/>
      <c r="L755" s="115"/>
      <c r="U755" s="21"/>
      <c r="V755" s="35"/>
      <c r="W755" s="35"/>
    </row>
    <row r="756" spans="2:23" s="18" customFormat="1">
      <c r="B756" s="56"/>
      <c r="L756" s="115"/>
      <c r="U756" s="21"/>
      <c r="V756" s="35"/>
      <c r="W756" s="35"/>
    </row>
    <row r="757" spans="2:23" s="18" customFormat="1">
      <c r="B757" s="56"/>
      <c r="L757" s="115"/>
      <c r="U757" s="21"/>
      <c r="V757" s="35"/>
      <c r="W757" s="35"/>
    </row>
    <row r="758" spans="2:23" s="18" customFormat="1">
      <c r="B758" s="56"/>
      <c r="L758" s="115"/>
      <c r="U758" s="21"/>
      <c r="V758" s="35"/>
      <c r="W758" s="35"/>
    </row>
    <row r="759" spans="2:23" s="18" customFormat="1">
      <c r="B759" s="56"/>
      <c r="L759" s="115"/>
      <c r="U759" s="21"/>
      <c r="V759" s="35"/>
      <c r="W759" s="35"/>
    </row>
    <row r="760" spans="2:23" s="18" customFormat="1">
      <c r="B760" s="56"/>
      <c r="L760" s="115"/>
      <c r="U760" s="21"/>
      <c r="V760" s="35"/>
      <c r="W760" s="35"/>
    </row>
    <row r="761" spans="2:23" s="18" customFormat="1">
      <c r="B761" s="56"/>
      <c r="L761" s="115"/>
      <c r="U761" s="21"/>
      <c r="V761" s="35"/>
      <c r="W761" s="35"/>
    </row>
    <row r="762" spans="2:23" s="18" customFormat="1">
      <c r="B762" s="56"/>
      <c r="L762" s="115"/>
      <c r="U762" s="21"/>
      <c r="V762" s="35"/>
      <c r="W762" s="35"/>
    </row>
    <row r="763" spans="2:23" s="18" customFormat="1">
      <c r="B763" s="56"/>
      <c r="L763" s="115"/>
      <c r="U763" s="21"/>
      <c r="V763" s="35"/>
      <c r="W763" s="35"/>
    </row>
    <row r="764" spans="2:23" s="18" customFormat="1">
      <c r="B764" s="56"/>
      <c r="L764" s="115"/>
      <c r="U764" s="21"/>
      <c r="V764" s="35"/>
      <c r="W764" s="35"/>
    </row>
    <row r="765" spans="2:23" s="18" customFormat="1">
      <c r="B765" s="56"/>
      <c r="L765" s="115"/>
      <c r="U765" s="21"/>
      <c r="V765" s="35"/>
      <c r="W765" s="35"/>
    </row>
    <row r="766" spans="2:23" s="18" customFormat="1">
      <c r="B766" s="56"/>
      <c r="L766" s="115"/>
      <c r="U766" s="21"/>
      <c r="V766" s="35"/>
      <c r="W766" s="35"/>
    </row>
    <row r="767" spans="2:23" s="18" customFormat="1">
      <c r="B767" s="56"/>
      <c r="L767" s="115"/>
      <c r="U767" s="21"/>
      <c r="V767" s="35"/>
      <c r="W767" s="35"/>
    </row>
    <row r="768" spans="2:23" s="18" customFormat="1">
      <c r="B768" s="56"/>
      <c r="L768" s="115"/>
      <c r="U768" s="21"/>
      <c r="V768" s="35"/>
      <c r="W768" s="35"/>
    </row>
    <row r="769" spans="2:23" s="18" customFormat="1">
      <c r="B769" s="56"/>
      <c r="L769" s="115"/>
      <c r="U769" s="21"/>
      <c r="V769" s="35"/>
      <c r="W769" s="35"/>
    </row>
    <row r="770" spans="2:23" s="18" customFormat="1">
      <c r="B770" s="56"/>
      <c r="L770" s="115"/>
      <c r="U770" s="21"/>
      <c r="V770" s="35"/>
      <c r="W770" s="35"/>
    </row>
    <row r="771" spans="2:23" s="18" customFormat="1">
      <c r="B771" s="56"/>
      <c r="L771" s="115"/>
      <c r="U771" s="21"/>
      <c r="V771" s="35"/>
      <c r="W771" s="35"/>
    </row>
    <row r="772" spans="2:23" s="18" customFormat="1">
      <c r="B772" s="56"/>
      <c r="L772" s="115"/>
      <c r="U772" s="21"/>
      <c r="V772" s="35"/>
      <c r="W772" s="35"/>
    </row>
    <row r="773" spans="2:23" s="18" customFormat="1">
      <c r="B773" s="56"/>
      <c r="L773" s="115"/>
      <c r="U773" s="21"/>
      <c r="V773" s="35"/>
      <c r="W773" s="35"/>
    </row>
    <row r="774" spans="2:23" s="18" customFormat="1">
      <c r="B774" s="56"/>
      <c r="L774" s="115"/>
      <c r="U774" s="21"/>
      <c r="V774" s="35"/>
      <c r="W774" s="35"/>
    </row>
    <row r="775" spans="2:23" s="18" customFormat="1">
      <c r="B775" s="56"/>
      <c r="L775" s="115"/>
      <c r="U775" s="21"/>
      <c r="V775" s="35"/>
      <c r="W775" s="35"/>
    </row>
    <row r="776" spans="2:23" s="18" customFormat="1">
      <c r="B776" s="56"/>
      <c r="L776" s="115"/>
      <c r="U776" s="21"/>
      <c r="V776" s="35"/>
      <c r="W776" s="35"/>
    </row>
    <row r="777" spans="2:23" s="18" customFormat="1">
      <c r="B777" s="56"/>
      <c r="L777" s="115"/>
      <c r="U777" s="21"/>
      <c r="V777" s="35"/>
      <c r="W777" s="35"/>
    </row>
    <row r="778" spans="2:23" s="18" customFormat="1">
      <c r="B778" s="56"/>
      <c r="L778" s="115"/>
      <c r="U778" s="21"/>
      <c r="V778" s="35"/>
      <c r="W778" s="35"/>
    </row>
    <row r="779" spans="2:23" s="18" customFormat="1">
      <c r="B779" s="56"/>
      <c r="L779" s="115"/>
      <c r="U779" s="21"/>
      <c r="V779" s="35"/>
      <c r="W779" s="35"/>
    </row>
    <row r="780" spans="2:23" s="18" customFormat="1">
      <c r="B780" s="56"/>
      <c r="L780" s="115"/>
      <c r="U780" s="21"/>
      <c r="V780" s="35"/>
      <c r="W780" s="35"/>
    </row>
    <row r="781" spans="2:23" s="18" customFormat="1">
      <c r="B781" s="56"/>
      <c r="L781" s="115"/>
      <c r="U781" s="21"/>
      <c r="V781" s="35"/>
      <c r="W781" s="35"/>
    </row>
    <row r="782" spans="2:23" s="18" customFormat="1">
      <c r="B782" s="56"/>
      <c r="L782" s="115"/>
      <c r="U782" s="21"/>
      <c r="V782" s="35"/>
      <c r="W782" s="35"/>
    </row>
    <row r="783" spans="2:23" s="18" customFormat="1">
      <c r="B783" s="56"/>
      <c r="L783" s="115"/>
      <c r="U783" s="21"/>
      <c r="V783" s="35"/>
      <c r="W783" s="35"/>
    </row>
    <row r="784" spans="2:23" s="18" customFormat="1">
      <c r="B784" s="56"/>
      <c r="L784" s="115"/>
      <c r="U784" s="21"/>
      <c r="V784" s="35"/>
      <c r="W784" s="35"/>
    </row>
    <row r="785" spans="2:23" s="18" customFormat="1">
      <c r="B785" s="56"/>
      <c r="L785" s="115"/>
      <c r="U785" s="21"/>
      <c r="V785" s="35"/>
      <c r="W785" s="35"/>
    </row>
    <row r="786" spans="2:23" s="18" customFormat="1">
      <c r="B786" s="56"/>
      <c r="L786" s="115"/>
      <c r="U786" s="21"/>
      <c r="V786" s="35"/>
      <c r="W786" s="35"/>
    </row>
    <row r="787" spans="2:23" s="18" customFormat="1">
      <c r="B787" s="56"/>
      <c r="L787" s="115"/>
      <c r="U787" s="21"/>
      <c r="V787" s="35"/>
      <c r="W787" s="35"/>
    </row>
    <row r="788" spans="2:23" s="18" customFormat="1">
      <c r="B788" s="56"/>
      <c r="L788" s="115"/>
      <c r="U788" s="21"/>
      <c r="V788" s="35"/>
      <c r="W788" s="35"/>
    </row>
    <row r="789" spans="2:23" s="18" customFormat="1">
      <c r="B789" s="56"/>
      <c r="L789" s="115"/>
      <c r="U789" s="21"/>
      <c r="V789" s="35"/>
      <c r="W789" s="35"/>
    </row>
    <row r="790" spans="2:23" s="18" customFormat="1">
      <c r="B790" s="56"/>
      <c r="L790" s="115"/>
      <c r="U790" s="21"/>
      <c r="V790" s="35"/>
      <c r="W790" s="35"/>
    </row>
    <row r="791" spans="2:23" s="18" customFormat="1">
      <c r="B791" s="56"/>
      <c r="L791" s="115"/>
      <c r="U791" s="21"/>
      <c r="V791" s="35"/>
      <c r="W791" s="35"/>
    </row>
    <row r="792" spans="2:23" s="18" customFormat="1">
      <c r="B792" s="56"/>
      <c r="L792" s="115"/>
      <c r="U792" s="21"/>
      <c r="V792" s="35"/>
      <c r="W792" s="35"/>
    </row>
    <row r="793" spans="2:23" s="18" customFormat="1">
      <c r="B793" s="56"/>
      <c r="L793" s="115"/>
      <c r="U793" s="21"/>
      <c r="V793" s="35"/>
      <c r="W793" s="35"/>
    </row>
    <row r="794" spans="2:23" s="18" customFormat="1">
      <c r="B794" s="56"/>
      <c r="L794" s="115"/>
      <c r="U794" s="21"/>
      <c r="V794" s="35"/>
      <c r="W794" s="35"/>
    </row>
    <row r="795" spans="2:23" s="18" customFormat="1">
      <c r="B795" s="56"/>
      <c r="L795" s="115"/>
      <c r="U795" s="21"/>
      <c r="V795" s="35"/>
      <c r="W795" s="35"/>
    </row>
    <row r="796" spans="2:23" s="18" customFormat="1">
      <c r="B796" s="56"/>
      <c r="L796" s="115"/>
      <c r="U796" s="21"/>
      <c r="V796" s="35"/>
      <c r="W796" s="35"/>
    </row>
    <row r="797" spans="2:23" s="18" customFormat="1">
      <c r="B797" s="56"/>
      <c r="L797" s="115"/>
      <c r="U797" s="21"/>
      <c r="V797" s="35"/>
      <c r="W797" s="35"/>
    </row>
    <row r="798" spans="2:23" s="18" customFormat="1">
      <c r="B798" s="56"/>
      <c r="L798" s="115"/>
      <c r="U798" s="21"/>
      <c r="V798" s="35"/>
      <c r="W798" s="35"/>
    </row>
    <row r="799" spans="2:23" s="18" customFormat="1">
      <c r="B799" s="56"/>
      <c r="L799" s="115"/>
      <c r="U799" s="21"/>
      <c r="V799" s="35"/>
      <c r="W799" s="35"/>
    </row>
    <row r="800" spans="2:23" s="18" customFormat="1">
      <c r="B800" s="56"/>
      <c r="L800" s="115"/>
      <c r="U800" s="21"/>
      <c r="V800" s="35"/>
      <c r="W800" s="35"/>
    </row>
    <row r="801" spans="2:23" s="18" customFormat="1">
      <c r="B801" s="56"/>
      <c r="L801" s="115"/>
      <c r="U801" s="21"/>
      <c r="V801" s="35"/>
      <c r="W801" s="35"/>
    </row>
    <row r="802" spans="2:23" s="18" customFormat="1">
      <c r="B802" s="56"/>
      <c r="L802" s="115"/>
      <c r="U802" s="21"/>
      <c r="V802" s="35"/>
      <c r="W802" s="35"/>
    </row>
    <row r="803" spans="2:23" s="18" customFormat="1">
      <c r="B803" s="56"/>
      <c r="L803" s="115"/>
      <c r="U803" s="21"/>
      <c r="V803" s="35"/>
      <c r="W803" s="35"/>
    </row>
    <row r="804" spans="2:23" s="18" customFormat="1">
      <c r="B804" s="56"/>
      <c r="L804" s="115"/>
      <c r="U804" s="21"/>
      <c r="V804" s="35"/>
      <c r="W804" s="35"/>
    </row>
    <row r="805" spans="2:23" s="18" customFormat="1">
      <c r="B805" s="56"/>
      <c r="L805" s="115"/>
      <c r="U805" s="21"/>
      <c r="V805" s="35"/>
      <c r="W805" s="35"/>
    </row>
    <row r="806" spans="2:23" s="18" customFormat="1">
      <c r="B806" s="56"/>
      <c r="L806" s="115"/>
      <c r="U806" s="21"/>
      <c r="V806" s="35"/>
      <c r="W806" s="35"/>
    </row>
    <row r="807" spans="2:23" s="18" customFormat="1">
      <c r="B807" s="56"/>
      <c r="L807" s="115"/>
      <c r="U807" s="21"/>
      <c r="V807" s="35"/>
      <c r="W807" s="35"/>
    </row>
    <row r="808" spans="2:23" s="18" customFormat="1">
      <c r="B808" s="56"/>
      <c r="L808" s="115"/>
      <c r="U808" s="21"/>
      <c r="V808" s="35"/>
      <c r="W808" s="35"/>
    </row>
    <row r="809" spans="2:23" s="18" customFormat="1">
      <c r="B809" s="56"/>
      <c r="L809" s="115"/>
      <c r="U809" s="21"/>
      <c r="V809" s="35"/>
      <c r="W809" s="35"/>
    </row>
    <row r="810" spans="2:23" s="18" customFormat="1">
      <c r="B810" s="56"/>
      <c r="L810" s="115"/>
      <c r="U810" s="21"/>
      <c r="V810" s="35"/>
      <c r="W810" s="35"/>
    </row>
    <row r="811" spans="2:23" s="18" customFormat="1">
      <c r="B811" s="56"/>
      <c r="L811" s="115"/>
      <c r="U811" s="21"/>
      <c r="V811" s="35"/>
      <c r="W811" s="35"/>
    </row>
    <row r="812" spans="2:23" s="18" customFormat="1">
      <c r="B812" s="56"/>
      <c r="L812" s="115"/>
      <c r="U812" s="21"/>
      <c r="V812" s="35"/>
      <c r="W812" s="35"/>
    </row>
    <row r="813" spans="2:23" s="18" customFormat="1">
      <c r="B813" s="56"/>
      <c r="L813" s="115"/>
      <c r="U813" s="21"/>
      <c r="V813" s="35"/>
      <c r="W813" s="35"/>
    </row>
    <row r="814" spans="2:23" s="18" customFormat="1">
      <c r="B814" s="56"/>
      <c r="L814" s="115"/>
      <c r="U814" s="21"/>
      <c r="V814" s="35"/>
      <c r="W814" s="35"/>
    </row>
    <row r="815" spans="2:23" s="18" customFormat="1">
      <c r="B815" s="56"/>
      <c r="L815" s="115"/>
      <c r="U815" s="21"/>
      <c r="V815" s="35"/>
      <c r="W815" s="35"/>
    </row>
    <row r="816" spans="2:23" s="18" customFormat="1">
      <c r="B816" s="56"/>
      <c r="L816" s="115"/>
      <c r="U816" s="21"/>
      <c r="V816" s="35"/>
      <c r="W816" s="35"/>
    </row>
    <row r="817" spans="2:23" s="18" customFormat="1">
      <c r="B817" s="56"/>
      <c r="L817" s="115"/>
      <c r="U817" s="21"/>
      <c r="V817" s="35"/>
      <c r="W817" s="35"/>
    </row>
    <row r="818" spans="2:23" s="18" customFormat="1">
      <c r="B818" s="56"/>
      <c r="L818" s="115"/>
      <c r="U818" s="21"/>
      <c r="V818" s="35"/>
      <c r="W818" s="35"/>
    </row>
    <row r="819" spans="2:23" s="18" customFormat="1">
      <c r="B819" s="56"/>
      <c r="L819" s="115"/>
      <c r="U819" s="21"/>
      <c r="V819" s="35"/>
      <c r="W819" s="35"/>
    </row>
    <row r="820" spans="2:23" s="18" customFormat="1">
      <c r="B820" s="56"/>
      <c r="L820" s="115"/>
      <c r="U820" s="21"/>
      <c r="V820" s="35"/>
      <c r="W820" s="35"/>
    </row>
    <row r="821" spans="2:23" s="18" customFormat="1">
      <c r="B821" s="56"/>
      <c r="L821" s="115"/>
      <c r="U821" s="21"/>
      <c r="V821" s="35"/>
      <c r="W821" s="35"/>
    </row>
    <row r="822" spans="2:23" s="18" customFormat="1">
      <c r="B822" s="56"/>
      <c r="L822" s="115"/>
      <c r="U822" s="21"/>
      <c r="V822" s="35"/>
      <c r="W822" s="35"/>
    </row>
    <row r="823" spans="2:23" s="18" customFormat="1">
      <c r="B823" s="56"/>
      <c r="L823" s="115"/>
      <c r="U823" s="21"/>
      <c r="V823" s="35"/>
      <c r="W823" s="35"/>
    </row>
    <row r="824" spans="2:23" s="18" customFormat="1">
      <c r="B824" s="56"/>
      <c r="L824" s="115"/>
      <c r="U824" s="21"/>
      <c r="V824" s="35"/>
      <c r="W824" s="35"/>
    </row>
    <row r="825" spans="2:23" s="18" customFormat="1">
      <c r="B825" s="56"/>
      <c r="L825" s="115"/>
      <c r="U825" s="21"/>
      <c r="V825" s="35"/>
      <c r="W825" s="35"/>
    </row>
    <row r="826" spans="2:23" s="18" customFormat="1">
      <c r="B826" s="56"/>
      <c r="L826" s="115"/>
      <c r="U826" s="21"/>
      <c r="V826" s="35"/>
      <c r="W826" s="35"/>
    </row>
    <row r="827" spans="2:23" s="18" customFormat="1">
      <c r="B827" s="56"/>
      <c r="L827" s="115"/>
      <c r="U827" s="21"/>
      <c r="V827" s="35"/>
      <c r="W827" s="35"/>
    </row>
    <row r="828" spans="2:23" s="18" customFormat="1">
      <c r="B828" s="56"/>
      <c r="L828" s="115"/>
      <c r="U828" s="21"/>
      <c r="V828" s="35"/>
      <c r="W828" s="35"/>
    </row>
    <row r="829" spans="2:23" s="18" customFormat="1">
      <c r="B829" s="56"/>
      <c r="L829" s="115"/>
      <c r="U829" s="21"/>
      <c r="V829" s="35"/>
      <c r="W829" s="35"/>
    </row>
    <row r="830" spans="2:23" s="18" customFormat="1">
      <c r="B830" s="56"/>
      <c r="L830" s="115"/>
      <c r="U830" s="21"/>
      <c r="V830" s="35"/>
      <c r="W830" s="35"/>
    </row>
    <row r="831" spans="2:23" s="18" customFormat="1">
      <c r="B831" s="56"/>
      <c r="L831" s="115"/>
      <c r="U831" s="21"/>
      <c r="V831" s="35"/>
      <c r="W831" s="35"/>
    </row>
    <row r="832" spans="2:23" s="18" customFormat="1">
      <c r="B832" s="56"/>
      <c r="L832" s="115"/>
      <c r="U832" s="21"/>
      <c r="V832" s="35"/>
      <c r="W832" s="35"/>
    </row>
    <row r="833" spans="2:23" s="18" customFormat="1">
      <c r="B833" s="56"/>
      <c r="L833" s="115"/>
      <c r="U833" s="21"/>
      <c r="V833" s="35"/>
      <c r="W833" s="35"/>
    </row>
    <row r="834" spans="2:23" s="18" customFormat="1">
      <c r="B834" s="56"/>
      <c r="L834" s="115"/>
      <c r="U834" s="21"/>
      <c r="V834" s="35"/>
      <c r="W834" s="35"/>
    </row>
    <row r="835" spans="2:23" s="18" customFormat="1">
      <c r="B835" s="56"/>
      <c r="L835" s="115"/>
      <c r="U835" s="21"/>
      <c r="V835" s="35"/>
      <c r="W835" s="35"/>
    </row>
    <row r="836" spans="2:23" s="18" customFormat="1">
      <c r="B836" s="56"/>
      <c r="L836" s="115"/>
      <c r="U836" s="21"/>
      <c r="V836" s="35"/>
      <c r="W836" s="35"/>
    </row>
    <row r="837" spans="2:23" s="18" customFormat="1">
      <c r="B837" s="56"/>
      <c r="L837" s="115"/>
      <c r="U837" s="21"/>
      <c r="V837" s="35"/>
      <c r="W837" s="35"/>
    </row>
    <row r="838" spans="2:23" s="18" customFormat="1">
      <c r="B838" s="56"/>
      <c r="L838" s="115"/>
      <c r="U838" s="21"/>
      <c r="V838" s="35"/>
      <c r="W838" s="35"/>
    </row>
    <row r="839" spans="2:23" s="18" customFormat="1">
      <c r="B839" s="56"/>
      <c r="L839" s="115"/>
      <c r="U839" s="21"/>
      <c r="V839" s="35"/>
      <c r="W839" s="35"/>
    </row>
    <row r="840" spans="2:23" s="18" customFormat="1">
      <c r="B840" s="56"/>
      <c r="L840" s="115"/>
      <c r="U840" s="21"/>
      <c r="V840" s="35"/>
      <c r="W840" s="35"/>
    </row>
    <row r="841" spans="2:23" s="18" customFormat="1">
      <c r="B841" s="56"/>
      <c r="L841" s="115"/>
      <c r="U841" s="21"/>
      <c r="V841" s="35"/>
      <c r="W841" s="35"/>
    </row>
    <row r="842" spans="2:23" s="18" customFormat="1">
      <c r="B842" s="56"/>
      <c r="L842" s="115"/>
      <c r="U842" s="21"/>
      <c r="V842" s="35"/>
      <c r="W842" s="35"/>
    </row>
    <row r="843" spans="2:23" s="18" customFormat="1">
      <c r="B843" s="56"/>
      <c r="L843" s="115"/>
      <c r="U843" s="21"/>
      <c r="V843" s="35"/>
      <c r="W843" s="35"/>
    </row>
    <row r="844" spans="2:23" s="18" customFormat="1">
      <c r="B844" s="56"/>
      <c r="L844" s="115"/>
      <c r="U844" s="21"/>
      <c r="V844" s="35"/>
      <c r="W844" s="35"/>
    </row>
    <row r="845" spans="2:23" s="18" customFormat="1">
      <c r="B845" s="56"/>
      <c r="L845" s="115"/>
      <c r="U845" s="21"/>
      <c r="V845" s="35"/>
      <c r="W845" s="35"/>
    </row>
    <row r="846" spans="2:23" s="18" customFormat="1">
      <c r="B846" s="56"/>
      <c r="L846" s="115"/>
      <c r="U846" s="21"/>
      <c r="V846" s="35"/>
      <c r="W846" s="35"/>
    </row>
    <row r="847" spans="2:23" s="18" customFormat="1">
      <c r="B847" s="56"/>
      <c r="L847" s="115"/>
      <c r="U847" s="21"/>
      <c r="V847" s="35"/>
      <c r="W847" s="35"/>
    </row>
    <row r="848" spans="2:23" s="18" customFormat="1">
      <c r="B848" s="56"/>
      <c r="L848" s="115"/>
      <c r="U848" s="21"/>
      <c r="V848" s="35"/>
      <c r="W848" s="35"/>
    </row>
    <row r="849" spans="2:23" s="18" customFormat="1">
      <c r="B849" s="56"/>
      <c r="L849" s="115"/>
      <c r="U849" s="21"/>
      <c r="V849" s="35"/>
      <c r="W849" s="35"/>
    </row>
    <row r="850" spans="2:23" s="18" customFormat="1">
      <c r="B850" s="56"/>
      <c r="L850" s="115"/>
      <c r="U850" s="21"/>
      <c r="V850" s="35"/>
      <c r="W850" s="35"/>
    </row>
    <row r="851" spans="2:23" s="18" customFormat="1">
      <c r="B851" s="56"/>
      <c r="L851" s="115"/>
      <c r="U851" s="21"/>
      <c r="V851" s="35"/>
      <c r="W851" s="35"/>
    </row>
    <row r="852" spans="2:23" s="18" customFormat="1">
      <c r="B852" s="56"/>
      <c r="L852" s="115"/>
      <c r="U852" s="21"/>
      <c r="V852" s="35"/>
      <c r="W852" s="35"/>
    </row>
    <row r="853" spans="2:23" s="18" customFormat="1">
      <c r="B853" s="56"/>
      <c r="L853" s="115"/>
      <c r="U853" s="21"/>
      <c r="V853" s="35"/>
      <c r="W853" s="35"/>
    </row>
    <row r="854" spans="2:23" s="18" customFormat="1">
      <c r="B854" s="56"/>
      <c r="L854" s="115"/>
      <c r="U854" s="21"/>
      <c r="V854" s="35"/>
      <c r="W854" s="35"/>
    </row>
    <row r="855" spans="2:23" s="18" customFormat="1">
      <c r="B855" s="56"/>
      <c r="L855" s="115"/>
      <c r="U855" s="21"/>
      <c r="V855" s="35"/>
      <c r="W855" s="35"/>
    </row>
    <row r="856" spans="2:23" s="18" customFormat="1">
      <c r="B856" s="56"/>
      <c r="L856" s="115"/>
      <c r="U856" s="21"/>
      <c r="V856" s="35"/>
      <c r="W856" s="35"/>
    </row>
    <row r="857" spans="2:23" s="18" customFormat="1">
      <c r="B857" s="56"/>
      <c r="L857" s="115"/>
      <c r="U857" s="21"/>
      <c r="V857" s="35"/>
      <c r="W857" s="35"/>
    </row>
    <row r="858" spans="2:23" s="18" customFormat="1">
      <c r="B858" s="56"/>
      <c r="L858" s="115"/>
      <c r="U858" s="21"/>
      <c r="V858" s="35"/>
      <c r="W858" s="35"/>
    </row>
    <row r="859" spans="2:23" s="18" customFormat="1">
      <c r="B859" s="56"/>
      <c r="L859" s="115"/>
      <c r="U859" s="21"/>
      <c r="V859" s="35"/>
      <c r="W859" s="35"/>
    </row>
    <row r="860" spans="2:23" s="18" customFormat="1">
      <c r="B860" s="56"/>
      <c r="L860" s="115"/>
      <c r="U860" s="21"/>
      <c r="V860" s="35"/>
      <c r="W860" s="35"/>
    </row>
  </sheetData>
  <mergeCells count="10">
    <mergeCell ref="A2:Z2"/>
    <mergeCell ref="C4:T4"/>
    <mergeCell ref="V4:Y4"/>
    <mergeCell ref="C5:K5"/>
    <mergeCell ref="L5:T5"/>
    <mergeCell ref="X5:Y5"/>
    <mergeCell ref="A4:A5"/>
    <mergeCell ref="B4:B5"/>
    <mergeCell ref="U4:U5"/>
    <mergeCell ref="Z4:Z5"/>
  </mergeCells>
  <phoneticPr fontId="5" type="noConversion"/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571"/>
  <sheetViews>
    <sheetView tabSelected="1" zoomScale="120" workbookViewId="0">
      <pane xSplit="2" ySplit="5" topLeftCell="E6" activePane="bottomRight" state="frozen"/>
      <selection pane="topRight"/>
      <selection pane="bottomLeft"/>
      <selection pane="bottomRight" activeCell="G10" sqref="G10"/>
    </sheetView>
  </sheetViews>
  <sheetFormatPr defaultColWidth="5.125" defaultRowHeight="14.25"/>
  <cols>
    <col min="1" max="1" width="8" style="73" customWidth="1"/>
    <col min="2" max="2" width="17.375" style="74" customWidth="1"/>
    <col min="3" max="3" width="9.625" style="74" customWidth="1"/>
    <col min="4" max="4" width="7.125" style="75" customWidth="1"/>
    <col min="5" max="5" width="5.875" style="75" customWidth="1"/>
    <col min="6" max="6" width="5.625" style="75" customWidth="1"/>
    <col min="7" max="7" width="5.125" style="76" customWidth="1"/>
    <col min="8" max="8" width="5.125" style="75" customWidth="1"/>
    <col min="9" max="9" width="5.375" style="75" customWidth="1"/>
    <col min="10" max="11" width="5.125" style="75" customWidth="1"/>
    <col min="12" max="12" width="5.125" style="76" customWidth="1"/>
    <col min="13" max="13" width="5.125" style="75" customWidth="1"/>
    <col min="14" max="15" width="4.875" style="77" customWidth="1"/>
    <col min="16" max="16" width="6.125" style="78" customWidth="1"/>
    <col min="17" max="17" width="6.875" style="78" customWidth="1"/>
    <col min="18" max="18" width="10.75" style="77" customWidth="1"/>
    <col min="19" max="19" width="12.125" style="79" customWidth="1"/>
    <col min="20" max="20" width="5.75" style="75" customWidth="1"/>
    <col min="21" max="21" width="13.5" style="79" customWidth="1"/>
    <col min="22" max="22" width="12.625" style="79" customWidth="1"/>
    <col min="23" max="23" width="12.125" style="80" customWidth="1"/>
    <col min="24" max="24" width="12.625" style="81" customWidth="1"/>
    <col min="25" max="25" width="15.125" style="82" customWidth="1"/>
    <col min="26" max="29" width="5.125" style="83" customWidth="1"/>
    <col min="30" max="30" width="32.625" style="83" customWidth="1"/>
    <col min="31" max="177" width="5.125" style="83" customWidth="1"/>
    <col min="178" max="202" width="9" style="83" customWidth="1"/>
    <col min="203" max="203" width="7.125" style="83" customWidth="1"/>
    <col min="204" max="204" width="19.5" style="83" customWidth="1"/>
    <col min="205" max="253" width="5.125" style="83"/>
  </cols>
  <sheetData>
    <row r="1" spans="1:25" ht="21.75" customHeight="1">
      <c r="A1" s="84" t="s">
        <v>383</v>
      </c>
      <c r="B1" s="20"/>
      <c r="C1" s="20"/>
      <c r="D1" s="85"/>
      <c r="E1" s="85"/>
      <c r="F1" s="85"/>
      <c r="G1" s="86"/>
      <c r="H1" s="85"/>
      <c r="I1" s="85"/>
      <c r="J1" s="85"/>
      <c r="K1" s="85"/>
      <c r="L1" s="86"/>
      <c r="M1" s="85"/>
      <c r="N1" s="98"/>
      <c r="O1" s="98"/>
      <c r="P1" s="98"/>
      <c r="Q1" s="98"/>
      <c r="R1" s="98"/>
      <c r="S1" s="99"/>
      <c r="T1" s="85"/>
      <c r="U1" s="99"/>
      <c r="V1" s="99"/>
    </row>
    <row r="2" spans="1:25" ht="30" customHeight="1">
      <c r="A2" s="181" t="s">
        <v>322</v>
      </c>
      <c r="B2" s="181"/>
      <c r="C2" s="181"/>
      <c r="D2" s="181"/>
      <c r="E2" s="181"/>
      <c r="F2" s="181"/>
      <c r="G2" s="182"/>
      <c r="H2" s="181"/>
      <c r="I2" s="181"/>
      <c r="J2" s="181"/>
      <c r="K2" s="181"/>
      <c r="L2" s="182"/>
      <c r="M2" s="181"/>
      <c r="N2" s="181"/>
      <c r="O2" s="181"/>
      <c r="P2" s="181"/>
      <c r="Q2" s="181"/>
      <c r="R2" s="181"/>
      <c r="S2" s="183"/>
      <c r="T2" s="181"/>
      <c r="U2" s="183"/>
      <c r="V2" s="183"/>
      <c r="W2" s="183"/>
      <c r="X2" s="183"/>
    </row>
    <row r="3" spans="1:25" s="70" customFormat="1" ht="21" customHeight="1">
      <c r="A3" s="192" t="s">
        <v>2</v>
      </c>
      <c r="B3" s="192" t="s">
        <v>323</v>
      </c>
      <c r="C3" s="192" t="s">
        <v>324</v>
      </c>
      <c r="D3" s="184" t="s">
        <v>325</v>
      </c>
      <c r="E3" s="185"/>
      <c r="F3" s="185"/>
      <c r="G3" s="185"/>
      <c r="H3" s="185"/>
      <c r="I3" s="185"/>
      <c r="J3" s="185"/>
      <c r="K3" s="185"/>
      <c r="L3" s="185"/>
      <c r="M3" s="185"/>
      <c r="N3" s="184" t="s">
        <v>326</v>
      </c>
      <c r="O3" s="185"/>
      <c r="P3" s="184" t="s">
        <v>327</v>
      </c>
      <c r="Q3" s="185"/>
      <c r="R3" s="195" t="s">
        <v>328</v>
      </c>
      <c r="S3" s="185" t="s">
        <v>329</v>
      </c>
      <c r="T3" s="185"/>
      <c r="U3" s="199"/>
      <c r="V3" s="195" t="s">
        <v>330</v>
      </c>
      <c r="W3" s="186"/>
      <c r="X3" s="186" t="s">
        <v>331</v>
      </c>
      <c r="Y3" s="196" t="s">
        <v>332</v>
      </c>
    </row>
    <row r="4" spans="1:25" s="71" customFormat="1" ht="16.5" customHeight="1">
      <c r="A4" s="193"/>
      <c r="B4" s="193"/>
      <c r="C4" s="193"/>
      <c r="D4" s="186" t="s">
        <v>7</v>
      </c>
      <c r="E4" s="187"/>
      <c r="F4" s="187"/>
      <c r="G4" s="187"/>
      <c r="H4" s="187"/>
      <c r="I4" s="186" t="s">
        <v>8</v>
      </c>
      <c r="J4" s="187"/>
      <c r="K4" s="187"/>
      <c r="L4" s="187"/>
      <c r="M4" s="187"/>
      <c r="N4" s="197"/>
      <c r="O4" s="198"/>
      <c r="P4" s="197"/>
      <c r="Q4" s="198"/>
      <c r="R4" s="195"/>
      <c r="S4" s="200"/>
      <c r="T4" s="201"/>
      <c r="U4" s="202"/>
      <c r="V4" s="195"/>
      <c r="W4" s="186"/>
      <c r="X4" s="186"/>
      <c r="Y4" s="196"/>
    </row>
    <row r="5" spans="1:25" s="70" customFormat="1" ht="30" customHeight="1">
      <c r="A5" s="194"/>
      <c r="B5" s="194"/>
      <c r="C5" s="194"/>
      <c r="D5" s="88" t="s">
        <v>11</v>
      </c>
      <c r="E5" s="88" t="s">
        <v>12</v>
      </c>
      <c r="F5" s="88" t="s">
        <v>14</v>
      </c>
      <c r="G5" s="88" t="s">
        <v>16</v>
      </c>
      <c r="H5" s="88" t="s">
        <v>18</v>
      </c>
      <c r="I5" s="88" t="s">
        <v>11</v>
      </c>
      <c r="J5" s="88" t="s">
        <v>12</v>
      </c>
      <c r="K5" s="88" t="s">
        <v>14</v>
      </c>
      <c r="L5" s="88" t="s">
        <v>16</v>
      </c>
      <c r="M5" s="88" t="s">
        <v>18</v>
      </c>
      <c r="N5" s="88" t="s">
        <v>7</v>
      </c>
      <c r="O5" s="88" t="s">
        <v>8</v>
      </c>
      <c r="P5" s="88" t="s">
        <v>7</v>
      </c>
      <c r="Q5" s="100" t="s">
        <v>8</v>
      </c>
      <c r="R5" s="195"/>
      <c r="S5" s="101" t="s">
        <v>9</v>
      </c>
      <c r="T5" s="102" t="s">
        <v>21</v>
      </c>
      <c r="U5" s="102" t="s">
        <v>333</v>
      </c>
      <c r="V5" s="102" t="s">
        <v>334</v>
      </c>
      <c r="W5" s="87" t="s">
        <v>335</v>
      </c>
      <c r="X5" s="184"/>
      <c r="Y5" s="196"/>
    </row>
    <row r="6" spans="1:25">
      <c r="A6" s="90" t="s">
        <v>212</v>
      </c>
      <c r="B6" s="91"/>
      <c r="C6" s="89">
        <f t="shared" ref="C6:C8" si="0">D6+I6+N6+O6+P6+Q6</f>
        <v>197</v>
      </c>
      <c r="D6" s="92">
        <f>SUM(E6,F6,G6,H6)</f>
        <v>50</v>
      </c>
      <c r="E6" s="90">
        <f t="shared" ref="E6:H6" si="1">E7</f>
        <v>0</v>
      </c>
      <c r="F6" s="90">
        <f t="shared" si="1"/>
        <v>0</v>
      </c>
      <c r="G6" s="90">
        <f t="shared" si="1"/>
        <v>0</v>
      </c>
      <c r="H6" s="90">
        <f t="shared" si="1"/>
        <v>50</v>
      </c>
      <c r="I6" s="92">
        <f>SUM(J6,K6,L6,M6)</f>
        <v>17</v>
      </c>
      <c r="J6" s="90">
        <f t="shared" ref="J6:M6" si="2">J7</f>
        <v>0</v>
      </c>
      <c r="K6" s="90">
        <f t="shared" si="2"/>
        <v>0</v>
      </c>
      <c r="L6" s="90">
        <f t="shared" si="2"/>
        <v>0</v>
      </c>
      <c r="M6" s="90">
        <f t="shared" si="2"/>
        <v>17</v>
      </c>
      <c r="N6" s="90"/>
      <c r="O6" s="90"/>
      <c r="P6" s="92">
        <f t="shared" ref="P6:R6" si="3">P8</f>
        <v>89</v>
      </c>
      <c r="Q6" s="92">
        <f t="shared" si="3"/>
        <v>41</v>
      </c>
      <c r="R6" s="92">
        <f t="shared" si="3"/>
        <v>91150</v>
      </c>
      <c r="S6" s="103">
        <f t="shared" ref="S6:W6" si="4">S7+S8</f>
        <v>1686500</v>
      </c>
      <c r="T6" s="105">
        <v>50</v>
      </c>
      <c r="U6" s="103">
        <f t="shared" si="4"/>
        <v>752100</v>
      </c>
      <c r="V6" s="103">
        <f t="shared" si="4"/>
        <v>616100</v>
      </c>
      <c r="W6" s="103">
        <f t="shared" si="4"/>
        <v>136000</v>
      </c>
      <c r="X6" s="109">
        <f t="shared" ref="X6:X8" si="5">U6+W6</f>
        <v>888100</v>
      </c>
      <c r="Y6" s="107"/>
    </row>
    <row r="7" spans="1:25">
      <c r="A7" s="90"/>
      <c r="B7" s="93" t="s">
        <v>213</v>
      </c>
      <c r="C7" s="89">
        <f t="shared" si="0"/>
        <v>67</v>
      </c>
      <c r="D7" s="94">
        <f>SUM(E7:H7)</f>
        <v>50</v>
      </c>
      <c r="E7" s="94">
        <v>0</v>
      </c>
      <c r="F7" s="94">
        <v>0</v>
      </c>
      <c r="G7" s="95">
        <v>0</v>
      </c>
      <c r="H7" s="95">
        <v>50</v>
      </c>
      <c r="I7" s="95">
        <f>SUM(J7:M7)</f>
        <v>17</v>
      </c>
      <c r="J7" s="94">
        <v>0</v>
      </c>
      <c r="K7" s="94">
        <v>0</v>
      </c>
      <c r="L7" s="94">
        <v>0</v>
      </c>
      <c r="M7" s="94">
        <v>17</v>
      </c>
      <c r="N7" s="90"/>
      <c r="O7" s="90"/>
      <c r="P7" s="90"/>
      <c r="Q7" s="90"/>
      <c r="R7" s="90">
        <f t="shared" ref="R7:R8" si="6">ROUND((P7*1150+Q7*1950)*T7/100,0)</f>
        <v>0</v>
      </c>
      <c r="S7" s="105">
        <f t="shared" ref="S7" si="7">(E7*8+F7*8+G7*10+H7*10)*1150+(J7*8+K7*8+L7*10+M7*10+O7*5)*1950+(N7+P7+Q7)*6000</f>
        <v>906500</v>
      </c>
      <c r="T7" s="104">
        <v>50</v>
      </c>
      <c r="U7" s="104">
        <f t="shared" ref="U7:U8" si="8">S7*T7/100-R7</f>
        <v>453250</v>
      </c>
      <c r="V7" s="104">
        <v>223100</v>
      </c>
      <c r="W7" s="105">
        <f t="shared" ref="W7:W8" si="9">U7-V7</f>
        <v>230150</v>
      </c>
      <c r="X7" s="106">
        <f t="shared" si="5"/>
        <v>683400</v>
      </c>
      <c r="Y7" s="108"/>
    </row>
    <row r="8" spans="1:25" ht="22.5">
      <c r="A8" s="90"/>
      <c r="B8" s="96" t="s">
        <v>338</v>
      </c>
      <c r="C8" s="89">
        <f t="shared" si="0"/>
        <v>130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>
        <v>89</v>
      </c>
      <c r="Q8" s="97">
        <v>41</v>
      </c>
      <c r="R8" s="90">
        <f t="shared" si="6"/>
        <v>91150</v>
      </c>
      <c r="S8" s="105">
        <f>(P8+Q8)*6000</f>
        <v>780000</v>
      </c>
      <c r="T8" s="104">
        <v>50</v>
      </c>
      <c r="U8" s="104">
        <f t="shared" si="8"/>
        <v>298850</v>
      </c>
      <c r="V8" s="104">
        <v>393000</v>
      </c>
      <c r="W8" s="105">
        <f t="shared" si="9"/>
        <v>-94150</v>
      </c>
      <c r="X8" s="106">
        <f t="shared" si="5"/>
        <v>204700</v>
      </c>
      <c r="Y8" s="108"/>
    </row>
    <row r="9" spans="1:25">
      <c r="A9" s="188"/>
      <c r="B9" s="188"/>
      <c r="C9" s="188"/>
      <c r="D9" s="188"/>
      <c r="E9" s="188"/>
      <c r="F9" s="188"/>
      <c r="G9" s="189"/>
      <c r="H9" s="188"/>
      <c r="I9" s="188"/>
      <c r="J9" s="188"/>
      <c r="K9" s="188"/>
      <c r="L9" s="189"/>
      <c r="M9" s="188"/>
      <c r="N9" s="188"/>
      <c r="O9" s="188"/>
      <c r="P9" s="188"/>
      <c r="Q9" s="188"/>
      <c r="R9" s="188"/>
      <c r="S9" s="190"/>
      <c r="T9" s="191"/>
      <c r="U9" s="190"/>
      <c r="V9" s="111"/>
    </row>
    <row r="10" spans="1:25">
      <c r="O10" s="98"/>
      <c r="P10" s="98"/>
      <c r="Q10" s="98"/>
      <c r="R10" s="98"/>
      <c r="S10" s="99"/>
    </row>
    <row r="11" spans="1:25">
      <c r="O11" s="98"/>
      <c r="P11" s="98"/>
      <c r="Q11" s="98"/>
      <c r="R11" s="98"/>
      <c r="S11" s="99"/>
    </row>
    <row r="12" spans="1:25">
      <c r="O12" s="98"/>
      <c r="P12" s="98"/>
      <c r="Q12" s="98"/>
      <c r="R12" s="98"/>
      <c r="S12" s="99"/>
    </row>
    <row r="13" spans="1:25">
      <c r="O13" s="98"/>
      <c r="P13" s="98"/>
      <c r="Q13" s="98"/>
      <c r="R13" s="98"/>
      <c r="S13" s="99"/>
    </row>
    <row r="14" spans="1:25">
      <c r="O14" s="98"/>
      <c r="P14" s="98"/>
      <c r="Q14" s="98"/>
      <c r="R14" s="98"/>
      <c r="S14" s="99"/>
    </row>
    <row r="15" spans="1:25">
      <c r="O15" s="98"/>
      <c r="P15" s="98"/>
      <c r="Q15" s="98"/>
      <c r="R15" s="98"/>
      <c r="S15" s="99"/>
      <c r="X15" s="80"/>
    </row>
    <row r="16" spans="1:25">
      <c r="A16" s="83"/>
      <c r="B16" s="110"/>
      <c r="C16" s="110"/>
      <c r="D16" s="83"/>
      <c r="E16" s="83"/>
      <c r="F16" s="83"/>
      <c r="G16" s="72"/>
      <c r="H16" s="83"/>
      <c r="I16" s="83"/>
      <c r="J16" s="83"/>
      <c r="K16" s="83"/>
      <c r="L16" s="72"/>
      <c r="M16" s="83"/>
      <c r="N16" s="83"/>
      <c r="O16" s="98"/>
      <c r="P16" s="98"/>
      <c r="Q16" s="98"/>
      <c r="R16" s="98"/>
      <c r="S16" s="99"/>
      <c r="T16" s="112"/>
      <c r="U16" s="80"/>
      <c r="V16" s="80"/>
      <c r="X16" s="80"/>
    </row>
    <row r="17" spans="1:24">
      <c r="A17" s="83"/>
      <c r="B17" s="110"/>
      <c r="C17" s="110"/>
      <c r="D17" s="83"/>
      <c r="E17" s="83"/>
      <c r="F17" s="83"/>
      <c r="G17" s="72"/>
      <c r="H17" s="83"/>
      <c r="I17" s="83"/>
      <c r="J17" s="83"/>
      <c r="K17" s="83"/>
      <c r="L17" s="72"/>
      <c r="M17" s="83"/>
      <c r="N17" s="83"/>
      <c r="O17" s="98"/>
      <c r="P17" s="98"/>
      <c r="Q17" s="98"/>
      <c r="R17" s="98"/>
      <c r="S17" s="99"/>
      <c r="T17" s="112"/>
      <c r="U17" s="80"/>
      <c r="V17" s="80"/>
      <c r="X17" s="80"/>
    </row>
    <row r="18" spans="1:24">
      <c r="A18" s="83"/>
      <c r="B18" s="110"/>
      <c r="C18" s="110"/>
      <c r="D18" s="83"/>
      <c r="E18" s="83"/>
      <c r="F18" s="83"/>
      <c r="G18" s="72"/>
      <c r="H18" s="83"/>
      <c r="I18" s="83"/>
      <c r="J18" s="83"/>
      <c r="K18" s="83"/>
      <c r="L18" s="72"/>
      <c r="M18" s="83"/>
      <c r="N18" s="83"/>
      <c r="O18" s="98"/>
      <c r="P18" s="98"/>
      <c r="Q18" s="98"/>
      <c r="R18" s="98"/>
      <c r="S18" s="99"/>
      <c r="T18" s="112"/>
      <c r="U18" s="80"/>
      <c r="V18" s="80"/>
      <c r="X18" s="80"/>
    </row>
    <row r="19" spans="1:24">
      <c r="A19" s="83"/>
      <c r="B19" s="110"/>
      <c r="C19" s="110"/>
      <c r="D19" s="83"/>
      <c r="E19" s="83"/>
      <c r="F19" s="83"/>
      <c r="G19" s="72"/>
      <c r="H19" s="83"/>
      <c r="I19" s="83"/>
      <c r="J19" s="83"/>
      <c r="K19" s="83"/>
      <c r="L19" s="72"/>
      <c r="M19" s="83"/>
      <c r="N19" s="83"/>
      <c r="O19" s="98"/>
      <c r="P19" s="98"/>
      <c r="Q19" s="98"/>
      <c r="R19" s="98"/>
      <c r="S19" s="99"/>
      <c r="T19" s="112"/>
      <c r="U19" s="80"/>
      <c r="V19" s="80"/>
      <c r="X19" s="80"/>
    </row>
    <row r="20" spans="1:24">
      <c r="A20" s="83"/>
      <c r="B20" s="110"/>
      <c r="C20" s="110"/>
      <c r="D20" s="83"/>
      <c r="E20" s="83"/>
      <c r="F20" s="83"/>
      <c r="G20" s="72"/>
      <c r="H20" s="83"/>
      <c r="I20" s="83"/>
      <c r="J20" s="83"/>
      <c r="K20" s="83"/>
      <c r="L20" s="72"/>
      <c r="M20" s="83"/>
      <c r="N20" s="83"/>
      <c r="O20" s="98"/>
      <c r="P20" s="98"/>
      <c r="Q20" s="98"/>
      <c r="R20" s="98"/>
      <c r="S20" s="99"/>
      <c r="T20" s="112"/>
      <c r="U20" s="80"/>
      <c r="V20" s="80"/>
      <c r="X20" s="80"/>
    </row>
    <row r="21" spans="1:24">
      <c r="A21" s="83"/>
      <c r="B21" s="110"/>
      <c r="C21" s="110"/>
      <c r="D21" s="83"/>
      <c r="E21" s="83"/>
      <c r="F21" s="83"/>
      <c r="G21" s="72"/>
      <c r="H21" s="83"/>
      <c r="I21" s="83"/>
      <c r="J21" s="83"/>
      <c r="K21" s="83"/>
      <c r="L21" s="72"/>
      <c r="M21" s="83"/>
      <c r="N21" s="83"/>
      <c r="O21" s="98"/>
      <c r="P21" s="98"/>
      <c r="Q21" s="98"/>
      <c r="R21" s="98"/>
      <c r="S21" s="99"/>
      <c r="T21" s="112"/>
      <c r="U21" s="80"/>
      <c r="V21" s="80"/>
      <c r="X21" s="80"/>
    </row>
    <row r="22" spans="1:24">
      <c r="A22" s="83"/>
      <c r="B22" s="110"/>
      <c r="C22" s="110"/>
      <c r="D22" s="83"/>
      <c r="E22" s="83"/>
      <c r="F22" s="83"/>
      <c r="G22" s="72"/>
      <c r="H22" s="83"/>
      <c r="I22" s="83"/>
      <c r="J22" s="83"/>
      <c r="K22" s="83"/>
      <c r="L22" s="72"/>
      <c r="M22" s="83"/>
      <c r="N22" s="83"/>
      <c r="O22" s="98"/>
      <c r="P22" s="98"/>
      <c r="Q22" s="98"/>
      <c r="R22" s="98"/>
      <c r="S22" s="99"/>
      <c r="T22" s="112"/>
      <c r="U22" s="80"/>
      <c r="V22" s="80"/>
      <c r="X22" s="80"/>
    </row>
    <row r="23" spans="1:24">
      <c r="A23" s="83"/>
      <c r="B23" s="110"/>
      <c r="C23" s="110"/>
      <c r="D23" s="83"/>
      <c r="E23" s="83"/>
      <c r="F23" s="83"/>
      <c r="G23" s="72"/>
      <c r="H23" s="83"/>
      <c r="I23" s="83"/>
      <c r="J23" s="83"/>
      <c r="K23" s="83"/>
      <c r="L23" s="72"/>
      <c r="M23" s="83"/>
      <c r="N23" s="83"/>
      <c r="O23" s="98"/>
      <c r="P23" s="98"/>
      <c r="Q23" s="98"/>
      <c r="R23" s="98"/>
      <c r="S23" s="99"/>
      <c r="T23" s="112"/>
      <c r="U23" s="80"/>
      <c r="V23" s="80"/>
      <c r="X23" s="80"/>
    </row>
    <row r="24" spans="1:24">
      <c r="A24" s="83"/>
      <c r="B24" s="110"/>
      <c r="C24" s="110"/>
      <c r="D24" s="83"/>
      <c r="E24" s="83"/>
      <c r="F24" s="83"/>
      <c r="G24" s="72"/>
      <c r="H24" s="83"/>
      <c r="I24" s="83"/>
      <c r="J24" s="83"/>
      <c r="K24" s="83"/>
      <c r="L24" s="72"/>
      <c r="M24" s="83"/>
      <c r="N24" s="83"/>
      <c r="O24" s="98"/>
      <c r="P24" s="98"/>
      <c r="Q24" s="98"/>
      <c r="R24" s="98"/>
      <c r="S24" s="99"/>
      <c r="T24" s="112"/>
      <c r="U24" s="80"/>
      <c r="V24" s="80"/>
      <c r="X24" s="80"/>
    </row>
    <row r="25" spans="1:24">
      <c r="A25" s="83"/>
      <c r="B25" s="110"/>
      <c r="C25" s="110"/>
      <c r="D25" s="83"/>
      <c r="E25" s="83"/>
      <c r="F25" s="83"/>
      <c r="G25" s="72"/>
      <c r="H25" s="83"/>
      <c r="I25" s="83"/>
      <c r="J25" s="83"/>
      <c r="K25" s="83"/>
      <c r="L25" s="72"/>
      <c r="M25" s="83"/>
      <c r="N25" s="83"/>
      <c r="O25" s="98"/>
      <c r="P25" s="98"/>
      <c r="Q25" s="98"/>
      <c r="R25" s="98"/>
      <c r="S25" s="99"/>
      <c r="T25" s="112"/>
      <c r="U25" s="80"/>
      <c r="V25" s="80"/>
      <c r="X25" s="80"/>
    </row>
    <row r="26" spans="1:24">
      <c r="A26" s="83"/>
      <c r="B26" s="110"/>
      <c r="C26" s="110"/>
      <c r="D26" s="83"/>
      <c r="E26" s="83"/>
      <c r="F26" s="83"/>
      <c r="G26" s="72"/>
      <c r="H26" s="83"/>
      <c r="I26" s="83"/>
      <c r="J26" s="83"/>
      <c r="K26" s="83"/>
      <c r="L26" s="72"/>
      <c r="M26" s="83"/>
      <c r="N26" s="83"/>
      <c r="O26" s="98"/>
      <c r="P26" s="98"/>
      <c r="Q26" s="98"/>
      <c r="R26" s="98"/>
      <c r="S26" s="99"/>
      <c r="T26" s="112"/>
      <c r="U26" s="80"/>
      <c r="V26" s="80"/>
      <c r="X26" s="80"/>
    </row>
    <row r="27" spans="1:24">
      <c r="A27" s="83"/>
      <c r="B27" s="110"/>
      <c r="C27" s="110"/>
      <c r="D27" s="83"/>
      <c r="E27" s="83"/>
      <c r="F27" s="83"/>
      <c r="G27" s="72"/>
      <c r="H27" s="83"/>
      <c r="I27" s="83"/>
      <c r="J27" s="83"/>
      <c r="K27" s="83"/>
      <c r="L27" s="72"/>
      <c r="M27" s="83"/>
      <c r="N27" s="83"/>
      <c r="O27" s="98"/>
      <c r="P27" s="98"/>
      <c r="Q27" s="98"/>
      <c r="R27" s="98"/>
      <c r="S27" s="99"/>
      <c r="T27" s="112"/>
      <c r="U27" s="80"/>
      <c r="V27" s="80"/>
      <c r="X27" s="80"/>
    </row>
    <row r="28" spans="1:24">
      <c r="A28" s="83"/>
      <c r="B28" s="110"/>
      <c r="C28" s="110"/>
      <c r="D28" s="83"/>
      <c r="E28" s="83"/>
      <c r="F28" s="83"/>
      <c r="G28" s="72"/>
      <c r="H28" s="83"/>
      <c r="I28" s="83"/>
      <c r="J28" s="83"/>
      <c r="K28" s="83"/>
      <c r="L28" s="72"/>
      <c r="M28" s="83"/>
      <c r="N28" s="83"/>
      <c r="O28" s="98"/>
      <c r="P28" s="98"/>
      <c r="Q28" s="98"/>
      <c r="R28" s="98"/>
      <c r="S28" s="99"/>
      <c r="T28" s="112"/>
      <c r="U28" s="80"/>
      <c r="V28" s="80"/>
      <c r="X28" s="80"/>
    </row>
    <row r="29" spans="1:24">
      <c r="A29" s="83"/>
      <c r="B29" s="110"/>
      <c r="C29" s="110"/>
      <c r="D29" s="83"/>
      <c r="E29" s="83"/>
      <c r="F29" s="83"/>
      <c r="G29" s="72"/>
      <c r="H29" s="83"/>
      <c r="I29" s="83"/>
      <c r="J29" s="83"/>
      <c r="K29" s="83"/>
      <c r="L29" s="72"/>
      <c r="M29" s="83"/>
      <c r="N29" s="83"/>
      <c r="O29" s="98"/>
      <c r="P29" s="98"/>
      <c r="Q29" s="98"/>
      <c r="R29" s="98"/>
      <c r="S29" s="99"/>
      <c r="T29" s="112"/>
      <c r="U29" s="80"/>
      <c r="V29" s="80"/>
      <c r="X29" s="80"/>
    </row>
    <row r="30" spans="1:24">
      <c r="A30" s="83"/>
      <c r="B30" s="110"/>
      <c r="C30" s="110"/>
      <c r="D30" s="83"/>
      <c r="E30" s="83"/>
      <c r="F30" s="83"/>
      <c r="G30" s="72"/>
      <c r="H30" s="83"/>
      <c r="I30" s="83"/>
      <c r="J30" s="83"/>
      <c r="K30" s="83"/>
      <c r="L30" s="72"/>
      <c r="M30" s="83"/>
      <c r="N30" s="83"/>
      <c r="O30" s="98"/>
      <c r="P30" s="98"/>
      <c r="Q30" s="98"/>
      <c r="R30" s="98"/>
      <c r="S30" s="99"/>
      <c r="T30" s="112"/>
      <c r="U30" s="80"/>
      <c r="V30" s="80"/>
      <c r="X30" s="80"/>
    </row>
    <row r="31" spans="1:24">
      <c r="A31" s="83"/>
      <c r="B31" s="110"/>
      <c r="C31" s="110"/>
      <c r="D31" s="83"/>
      <c r="E31" s="83"/>
      <c r="F31" s="83"/>
      <c r="G31" s="72"/>
      <c r="H31" s="83"/>
      <c r="I31" s="83"/>
      <c r="J31" s="83"/>
      <c r="K31" s="83"/>
      <c r="L31" s="72"/>
      <c r="M31" s="83"/>
      <c r="N31" s="83"/>
      <c r="O31" s="98"/>
      <c r="P31" s="98"/>
      <c r="Q31" s="98"/>
      <c r="R31" s="98"/>
      <c r="S31" s="99"/>
      <c r="T31" s="112"/>
      <c r="U31" s="80"/>
      <c r="V31" s="80"/>
      <c r="X31" s="80"/>
    </row>
    <row r="32" spans="1:24">
      <c r="A32" s="83"/>
      <c r="B32" s="110"/>
      <c r="C32" s="110"/>
      <c r="D32" s="83"/>
      <c r="E32" s="83"/>
      <c r="F32" s="83"/>
      <c r="G32" s="72"/>
      <c r="H32" s="83"/>
      <c r="I32" s="83"/>
      <c r="J32" s="83"/>
      <c r="K32" s="83"/>
      <c r="L32" s="72"/>
      <c r="M32" s="83"/>
      <c r="N32" s="83"/>
      <c r="O32" s="98"/>
      <c r="P32" s="98"/>
      <c r="Q32" s="98"/>
      <c r="R32" s="98"/>
      <c r="S32" s="99"/>
      <c r="T32" s="112"/>
      <c r="U32" s="80"/>
      <c r="V32" s="80"/>
      <c r="X32" s="80"/>
    </row>
    <row r="33" spans="1:24">
      <c r="A33" s="83"/>
      <c r="B33" s="110"/>
      <c r="C33" s="110"/>
      <c r="D33" s="83"/>
      <c r="E33" s="83"/>
      <c r="F33" s="83"/>
      <c r="G33" s="72"/>
      <c r="H33" s="83"/>
      <c r="I33" s="83"/>
      <c r="J33" s="83"/>
      <c r="K33" s="83"/>
      <c r="L33" s="72"/>
      <c r="M33" s="83"/>
      <c r="N33" s="83"/>
      <c r="O33" s="98"/>
      <c r="P33" s="98"/>
      <c r="Q33" s="98"/>
      <c r="R33" s="98"/>
      <c r="S33" s="99"/>
      <c r="T33" s="112"/>
      <c r="U33" s="80"/>
      <c r="V33" s="80"/>
      <c r="X33" s="80"/>
    </row>
    <row r="34" spans="1:24">
      <c r="A34" s="83"/>
      <c r="B34" s="110"/>
      <c r="C34" s="110"/>
      <c r="D34" s="83"/>
      <c r="E34" s="83"/>
      <c r="F34" s="83"/>
      <c r="G34" s="72"/>
      <c r="H34" s="83"/>
      <c r="I34" s="83"/>
      <c r="J34" s="83"/>
      <c r="K34" s="83"/>
      <c r="L34" s="72"/>
      <c r="M34" s="83"/>
      <c r="N34" s="83"/>
      <c r="O34" s="98"/>
      <c r="P34" s="98"/>
      <c r="Q34" s="98"/>
      <c r="R34" s="98"/>
      <c r="S34" s="99"/>
      <c r="T34" s="112"/>
      <c r="U34" s="80"/>
      <c r="V34" s="80"/>
      <c r="X34" s="80"/>
    </row>
    <row r="35" spans="1:24">
      <c r="A35" s="83"/>
      <c r="B35" s="110"/>
      <c r="C35" s="110"/>
      <c r="D35" s="83"/>
      <c r="E35" s="83"/>
      <c r="F35" s="83"/>
      <c r="G35" s="72"/>
      <c r="H35" s="83"/>
      <c r="I35" s="83"/>
      <c r="J35" s="83"/>
      <c r="K35" s="83"/>
      <c r="L35" s="72"/>
      <c r="M35" s="83"/>
      <c r="N35" s="83"/>
      <c r="O35" s="98"/>
      <c r="P35" s="98"/>
      <c r="Q35" s="98"/>
      <c r="R35" s="98"/>
      <c r="S35" s="99"/>
      <c r="T35" s="112"/>
      <c r="U35" s="80"/>
      <c r="V35" s="80"/>
      <c r="X35" s="80"/>
    </row>
    <row r="36" spans="1:24">
      <c r="A36" s="83"/>
      <c r="B36" s="110"/>
      <c r="C36" s="110"/>
      <c r="D36" s="83"/>
      <c r="E36" s="83"/>
      <c r="F36" s="83"/>
      <c r="G36" s="72"/>
      <c r="H36" s="83"/>
      <c r="I36" s="83"/>
      <c r="J36" s="83"/>
      <c r="K36" s="83"/>
      <c r="L36" s="72"/>
      <c r="M36" s="83"/>
      <c r="N36" s="83"/>
      <c r="O36" s="98"/>
      <c r="P36" s="98"/>
      <c r="Q36" s="98"/>
      <c r="R36" s="98"/>
      <c r="S36" s="99"/>
      <c r="T36" s="112"/>
      <c r="U36" s="80"/>
      <c r="V36" s="80"/>
      <c r="X36" s="80"/>
    </row>
    <row r="37" spans="1:24">
      <c r="A37" s="83"/>
      <c r="B37" s="110"/>
      <c r="C37" s="110"/>
      <c r="D37" s="83"/>
      <c r="E37" s="83"/>
      <c r="F37" s="83"/>
      <c r="G37" s="72"/>
      <c r="H37" s="83"/>
      <c r="I37" s="83"/>
      <c r="J37" s="83"/>
      <c r="K37" s="83"/>
      <c r="L37" s="72"/>
      <c r="M37" s="83"/>
      <c r="N37" s="83"/>
      <c r="O37" s="98"/>
      <c r="P37" s="98"/>
      <c r="Q37" s="98"/>
      <c r="R37" s="98"/>
      <c r="S37" s="99"/>
      <c r="T37" s="112"/>
      <c r="U37" s="80"/>
      <c r="V37" s="80"/>
      <c r="X37" s="80"/>
    </row>
    <row r="38" spans="1:24">
      <c r="A38" s="83"/>
      <c r="B38" s="110"/>
      <c r="C38" s="110"/>
      <c r="D38" s="83"/>
      <c r="E38" s="83"/>
      <c r="F38" s="83"/>
      <c r="G38" s="72"/>
      <c r="H38" s="83"/>
      <c r="I38" s="83"/>
      <c r="J38" s="83"/>
      <c r="K38" s="83"/>
      <c r="L38" s="72"/>
      <c r="M38" s="83"/>
      <c r="N38" s="83"/>
      <c r="O38" s="98"/>
      <c r="P38" s="98"/>
      <c r="Q38" s="98"/>
      <c r="R38" s="98"/>
      <c r="S38" s="99"/>
      <c r="T38" s="112"/>
      <c r="U38" s="80"/>
      <c r="V38" s="80"/>
      <c r="X38" s="80"/>
    </row>
    <row r="39" spans="1:24">
      <c r="A39" s="83"/>
      <c r="B39" s="110"/>
      <c r="C39" s="110"/>
      <c r="D39" s="83"/>
      <c r="E39" s="83"/>
      <c r="F39" s="83"/>
      <c r="G39" s="72"/>
      <c r="H39" s="83"/>
      <c r="I39" s="83"/>
      <c r="J39" s="83"/>
      <c r="K39" s="83"/>
      <c r="L39" s="72"/>
      <c r="M39" s="83"/>
      <c r="N39" s="83"/>
      <c r="O39" s="98"/>
      <c r="P39" s="98"/>
      <c r="Q39" s="98"/>
      <c r="R39" s="98"/>
      <c r="S39" s="99"/>
      <c r="T39" s="112"/>
      <c r="U39" s="80"/>
      <c r="V39" s="80"/>
      <c r="X39" s="80"/>
    </row>
    <row r="40" spans="1:24">
      <c r="A40" s="83"/>
      <c r="B40" s="110"/>
      <c r="C40" s="110"/>
      <c r="D40" s="83"/>
      <c r="E40" s="83"/>
      <c r="F40" s="83"/>
      <c r="G40" s="72"/>
      <c r="H40" s="83"/>
      <c r="I40" s="83"/>
      <c r="J40" s="83"/>
      <c r="K40" s="83"/>
      <c r="L40" s="72"/>
      <c r="M40" s="83"/>
      <c r="N40" s="83"/>
      <c r="O40" s="98"/>
      <c r="P40" s="98"/>
      <c r="Q40" s="98"/>
      <c r="R40" s="98"/>
      <c r="S40" s="99"/>
      <c r="T40" s="112"/>
      <c r="U40" s="80"/>
      <c r="V40" s="80"/>
      <c r="X40" s="80"/>
    </row>
    <row r="41" spans="1:24">
      <c r="A41" s="83"/>
      <c r="B41" s="110"/>
      <c r="C41" s="110"/>
      <c r="D41" s="83"/>
      <c r="E41" s="83"/>
      <c r="F41" s="83"/>
      <c r="G41" s="72"/>
      <c r="H41" s="83"/>
      <c r="I41" s="83"/>
      <c r="J41" s="83"/>
      <c r="K41" s="83"/>
      <c r="L41" s="72"/>
      <c r="M41" s="83"/>
      <c r="N41" s="83"/>
      <c r="O41" s="98"/>
      <c r="P41" s="98"/>
      <c r="Q41" s="98"/>
      <c r="R41" s="98"/>
      <c r="S41" s="99"/>
      <c r="T41" s="112"/>
      <c r="U41" s="80"/>
      <c r="V41" s="80"/>
      <c r="X41" s="80"/>
    </row>
    <row r="42" spans="1:24">
      <c r="A42" s="83"/>
      <c r="B42" s="110"/>
      <c r="C42" s="110"/>
      <c r="D42" s="83"/>
      <c r="E42" s="83"/>
      <c r="F42" s="83"/>
      <c r="G42" s="72"/>
      <c r="H42" s="83"/>
      <c r="I42" s="83"/>
      <c r="J42" s="83"/>
      <c r="K42" s="83"/>
      <c r="L42" s="72"/>
      <c r="M42" s="83"/>
      <c r="N42" s="83"/>
      <c r="O42" s="98"/>
      <c r="P42" s="98"/>
      <c r="Q42" s="98"/>
      <c r="R42" s="98"/>
      <c r="S42" s="99"/>
      <c r="T42" s="112"/>
      <c r="U42" s="80"/>
      <c r="V42" s="80"/>
      <c r="X42" s="80"/>
    </row>
    <row r="43" spans="1:24">
      <c r="A43" s="83"/>
      <c r="B43" s="110"/>
      <c r="C43" s="110"/>
      <c r="D43" s="83"/>
      <c r="E43" s="83"/>
      <c r="F43" s="83"/>
      <c r="G43" s="72"/>
      <c r="H43" s="83"/>
      <c r="I43" s="83"/>
      <c r="J43" s="83"/>
      <c r="K43" s="83"/>
      <c r="L43" s="72"/>
      <c r="M43" s="83"/>
      <c r="N43" s="83"/>
      <c r="O43" s="98"/>
      <c r="P43" s="98"/>
      <c r="Q43" s="98"/>
      <c r="R43" s="98"/>
      <c r="S43" s="99"/>
      <c r="T43" s="112"/>
      <c r="U43" s="80"/>
      <c r="V43" s="80"/>
      <c r="X43" s="80"/>
    </row>
    <row r="44" spans="1:24">
      <c r="A44" s="83"/>
      <c r="B44" s="110"/>
      <c r="C44" s="110"/>
      <c r="D44" s="83"/>
      <c r="E44" s="83"/>
      <c r="F44" s="83"/>
      <c r="G44" s="72"/>
      <c r="H44" s="83"/>
      <c r="I44" s="83"/>
      <c r="J44" s="83"/>
      <c r="K44" s="83"/>
      <c r="L44" s="72"/>
      <c r="M44" s="83"/>
      <c r="N44" s="83"/>
      <c r="O44" s="98"/>
      <c r="P44" s="98"/>
      <c r="Q44" s="98"/>
      <c r="R44" s="98"/>
      <c r="S44" s="99"/>
      <c r="T44" s="112"/>
      <c r="U44" s="80"/>
      <c r="V44" s="80"/>
      <c r="X44" s="80"/>
    </row>
    <row r="45" spans="1:24">
      <c r="A45" s="83"/>
      <c r="B45" s="110"/>
      <c r="C45" s="110"/>
      <c r="D45" s="83"/>
      <c r="E45" s="83"/>
      <c r="F45" s="83"/>
      <c r="G45" s="72"/>
      <c r="H45" s="83"/>
      <c r="I45" s="83"/>
      <c r="J45" s="83"/>
      <c r="K45" s="83"/>
      <c r="L45" s="72"/>
      <c r="M45" s="83"/>
      <c r="N45" s="83"/>
      <c r="O45" s="98"/>
      <c r="P45" s="98"/>
      <c r="Q45" s="98"/>
      <c r="R45" s="98"/>
      <c r="S45" s="99"/>
      <c r="T45" s="112"/>
      <c r="U45" s="80"/>
      <c r="V45" s="80"/>
      <c r="X45" s="80"/>
    </row>
    <row r="46" spans="1:24">
      <c r="A46" s="83"/>
      <c r="B46" s="110"/>
      <c r="C46" s="110"/>
      <c r="D46" s="83"/>
      <c r="E46" s="83"/>
      <c r="F46" s="83"/>
      <c r="G46" s="72"/>
      <c r="H46" s="83"/>
      <c r="I46" s="83"/>
      <c r="J46" s="83"/>
      <c r="K46" s="83"/>
      <c r="L46" s="72"/>
      <c r="M46" s="83"/>
      <c r="N46" s="83"/>
      <c r="O46" s="98"/>
      <c r="P46" s="98"/>
      <c r="Q46" s="98"/>
      <c r="R46" s="98"/>
      <c r="S46" s="99"/>
      <c r="T46" s="112"/>
      <c r="U46" s="80"/>
      <c r="V46" s="80"/>
      <c r="X46" s="80"/>
    </row>
    <row r="47" spans="1:24">
      <c r="A47" s="83"/>
      <c r="B47" s="110"/>
      <c r="C47" s="110"/>
      <c r="D47" s="83"/>
      <c r="E47" s="83"/>
      <c r="F47" s="83"/>
      <c r="G47" s="72"/>
      <c r="H47" s="83"/>
      <c r="I47" s="83"/>
      <c r="J47" s="83"/>
      <c r="K47" s="83"/>
      <c r="L47" s="72"/>
      <c r="M47" s="83"/>
      <c r="N47" s="83"/>
      <c r="O47" s="98"/>
      <c r="P47" s="98"/>
      <c r="Q47" s="98"/>
      <c r="R47" s="98"/>
      <c r="S47" s="99"/>
      <c r="T47" s="112"/>
      <c r="U47" s="80"/>
      <c r="V47" s="80"/>
      <c r="X47" s="80"/>
    </row>
    <row r="48" spans="1:24">
      <c r="A48" s="83"/>
      <c r="B48" s="110"/>
      <c r="C48" s="110"/>
      <c r="D48" s="83"/>
      <c r="E48" s="83"/>
      <c r="F48" s="83"/>
      <c r="G48" s="72"/>
      <c r="H48" s="83"/>
      <c r="I48" s="83"/>
      <c r="J48" s="83"/>
      <c r="K48" s="83"/>
      <c r="L48" s="72"/>
      <c r="M48" s="83"/>
      <c r="N48" s="83"/>
      <c r="O48" s="98"/>
      <c r="P48" s="98"/>
      <c r="Q48" s="98"/>
      <c r="R48" s="98"/>
      <c r="S48" s="99"/>
      <c r="T48" s="112"/>
      <c r="U48" s="80"/>
      <c r="V48" s="80"/>
      <c r="X48" s="80"/>
    </row>
    <row r="49" spans="1:24">
      <c r="A49" s="83"/>
      <c r="B49" s="110"/>
      <c r="C49" s="110"/>
      <c r="D49" s="83"/>
      <c r="E49" s="83"/>
      <c r="F49" s="83"/>
      <c r="G49" s="72"/>
      <c r="H49" s="83"/>
      <c r="I49" s="83"/>
      <c r="J49" s="83"/>
      <c r="K49" s="83"/>
      <c r="L49" s="72"/>
      <c r="M49" s="83"/>
      <c r="N49" s="83"/>
      <c r="O49" s="98"/>
      <c r="P49" s="98"/>
      <c r="Q49" s="98"/>
      <c r="R49" s="98"/>
      <c r="S49" s="99"/>
      <c r="T49" s="112"/>
      <c r="U49" s="80"/>
      <c r="V49" s="80"/>
      <c r="X49" s="80"/>
    </row>
    <row r="50" spans="1:24">
      <c r="A50" s="83"/>
      <c r="B50" s="110"/>
      <c r="C50" s="110"/>
      <c r="D50" s="83"/>
      <c r="E50" s="83"/>
      <c r="F50" s="83"/>
      <c r="G50" s="72"/>
      <c r="H50" s="83"/>
      <c r="I50" s="83"/>
      <c r="J50" s="83"/>
      <c r="K50" s="83"/>
      <c r="L50" s="72"/>
      <c r="M50" s="83"/>
      <c r="N50" s="83"/>
      <c r="O50" s="98"/>
      <c r="P50" s="98"/>
      <c r="Q50" s="98"/>
      <c r="R50" s="98"/>
      <c r="S50" s="99"/>
      <c r="T50" s="112"/>
      <c r="U50" s="80"/>
      <c r="V50" s="80"/>
      <c r="X50" s="80"/>
    </row>
    <row r="51" spans="1:24">
      <c r="A51" s="83"/>
      <c r="B51" s="110"/>
      <c r="C51" s="110"/>
      <c r="D51" s="83"/>
      <c r="E51" s="83"/>
      <c r="F51" s="83"/>
      <c r="G51" s="72"/>
      <c r="H51" s="83"/>
      <c r="I51" s="83"/>
      <c r="J51" s="83"/>
      <c r="K51" s="83"/>
      <c r="L51" s="72"/>
      <c r="M51" s="83"/>
      <c r="N51" s="83"/>
      <c r="O51" s="98"/>
      <c r="P51" s="98"/>
      <c r="Q51" s="98"/>
      <c r="R51" s="98"/>
      <c r="S51" s="99"/>
      <c r="T51" s="112"/>
      <c r="U51" s="80"/>
      <c r="V51" s="80"/>
      <c r="X51" s="80"/>
    </row>
    <row r="52" spans="1:24">
      <c r="A52" s="83"/>
      <c r="B52" s="110"/>
      <c r="C52" s="110"/>
      <c r="D52" s="83"/>
      <c r="E52" s="83"/>
      <c r="F52" s="83"/>
      <c r="G52" s="72"/>
      <c r="H52" s="83"/>
      <c r="I52" s="83"/>
      <c r="J52" s="83"/>
      <c r="K52" s="83"/>
      <c r="L52" s="72"/>
      <c r="M52" s="83"/>
      <c r="N52" s="83"/>
      <c r="O52" s="98"/>
      <c r="P52" s="98"/>
      <c r="Q52" s="98"/>
      <c r="R52" s="98"/>
      <c r="S52" s="99"/>
      <c r="T52" s="112"/>
      <c r="U52" s="80"/>
      <c r="V52" s="80"/>
      <c r="X52" s="80"/>
    </row>
    <row r="53" spans="1:24">
      <c r="A53" s="83"/>
      <c r="B53" s="110"/>
      <c r="C53" s="110"/>
      <c r="D53" s="83"/>
      <c r="E53" s="83"/>
      <c r="F53" s="83"/>
      <c r="G53" s="72"/>
      <c r="H53" s="83"/>
      <c r="I53" s="83"/>
      <c r="J53" s="83"/>
      <c r="K53" s="83"/>
      <c r="L53" s="72"/>
      <c r="M53" s="83"/>
      <c r="N53" s="83"/>
      <c r="O53" s="98"/>
      <c r="P53" s="98"/>
      <c r="Q53" s="98"/>
      <c r="R53" s="98"/>
      <c r="S53" s="99"/>
      <c r="T53" s="112"/>
      <c r="U53" s="80"/>
      <c r="V53" s="80"/>
      <c r="X53" s="80"/>
    </row>
    <row r="54" spans="1:24">
      <c r="A54" s="83"/>
      <c r="B54" s="110"/>
      <c r="C54" s="110"/>
      <c r="D54" s="83"/>
      <c r="E54" s="83"/>
      <c r="F54" s="83"/>
      <c r="G54" s="72"/>
      <c r="H54" s="83"/>
      <c r="I54" s="83"/>
      <c r="J54" s="83"/>
      <c r="K54" s="83"/>
      <c r="L54" s="72"/>
      <c r="M54" s="83"/>
      <c r="N54" s="83"/>
      <c r="O54" s="98"/>
      <c r="P54" s="98"/>
      <c r="Q54" s="98"/>
      <c r="R54" s="98"/>
      <c r="S54" s="99"/>
      <c r="T54" s="112"/>
      <c r="U54" s="80"/>
      <c r="V54" s="80"/>
      <c r="X54" s="80"/>
    </row>
    <row r="55" spans="1:24">
      <c r="A55" s="83"/>
      <c r="B55" s="110"/>
      <c r="C55" s="110"/>
      <c r="D55" s="83"/>
      <c r="E55" s="83"/>
      <c r="F55" s="83"/>
      <c r="G55" s="72"/>
      <c r="H55" s="83"/>
      <c r="I55" s="83"/>
      <c r="J55" s="83"/>
      <c r="K55" s="83"/>
      <c r="L55" s="72"/>
      <c r="M55" s="83"/>
      <c r="N55" s="83"/>
      <c r="O55" s="98"/>
      <c r="P55" s="98"/>
      <c r="Q55" s="98"/>
      <c r="R55" s="98"/>
      <c r="S55" s="99"/>
      <c r="T55" s="112"/>
      <c r="U55" s="80"/>
      <c r="V55" s="80"/>
      <c r="X55" s="80"/>
    </row>
    <row r="56" spans="1:24">
      <c r="A56" s="83"/>
      <c r="B56" s="110"/>
      <c r="C56" s="110"/>
      <c r="D56" s="83"/>
      <c r="E56" s="83"/>
      <c r="F56" s="83"/>
      <c r="G56" s="72"/>
      <c r="H56" s="83"/>
      <c r="I56" s="83"/>
      <c r="J56" s="83"/>
      <c r="K56" s="83"/>
      <c r="L56" s="72"/>
      <c r="M56" s="83"/>
      <c r="N56" s="83"/>
      <c r="O56" s="98"/>
      <c r="P56" s="98"/>
      <c r="Q56" s="98"/>
      <c r="R56" s="98"/>
      <c r="S56" s="99"/>
      <c r="T56" s="112"/>
      <c r="U56" s="80"/>
      <c r="V56" s="80"/>
      <c r="X56" s="80"/>
    </row>
    <row r="57" spans="1:24">
      <c r="A57" s="83"/>
      <c r="B57" s="110"/>
      <c r="C57" s="110"/>
      <c r="D57" s="83"/>
      <c r="E57" s="83"/>
      <c r="F57" s="83"/>
      <c r="G57" s="72"/>
      <c r="H57" s="83"/>
      <c r="I57" s="83"/>
      <c r="J57" s="83"/>
      <c r="K57" s="83"/>
      <c r="L57" s="72"/>
      <c r="M57" s="83"/>
      <c r="N57" s="83"/>
      <c r="O57" s="98"/>
      <c r="P57" s="98"/>
      <c r="Q57" s="98"/>
      <c r="R57" s="98"/>
      <c r="S57" s="99"/>
      <c r="T57" s="112"/>
      <c r="U57" s="80"/>
      <c r="V57" s="80"/>
      <c r="X57" s="80"/>
    </row>
    <row r="58" spans="1:24">
      <c r="A58" s="83"/>
      <c r="B58" s="110"/>
      <c r="C58" s="110"/>
      <c r="D58" s="83"/>
      <c r="E58" s="83"/>
      <c r="F58" s="83"/>
      <c r="G58" s="72"/>
      <c r="H58" s="83"/>
      <c r="I58" s="83"/>
      <c r="J58" s="83"/>
      <c r="K58" s="83"/>
      <c r="L58" s="72"/>
      <c r="M58" s="83"/>
      <c r="N58" s="83"/>
      <c r="O58" s="98"/>
      <c r="P58" s="98"/>
      <c r="Q58" s="98"/>
      <c r="R58" s="98"/>
      <c r="S58" s="99"/>
      <c r="T58" s="112"/>
      <c r="U58" s="80"/>
      <c r="V58" s="80"/>
      <c r="X58" s="80"/>
    </row>
    <row r="59" spans="1:24">
      <c r="A59" s="83"/>
      <c r="B59" s="110"/>
      <c r="C59" s="110"/>
      <c r="D59" s="83"/>
      <c r="E59" s="83"/>
      <c r="F59" s="83"/>
      <c r="G59" s="72"/>
      <c r="H59" s="83"/>
      <c r="I59" s="83"/>
      <c r="J59" s="83"/>
      <c r="K59" s="83"/>
      <c r="L59" s="72"/>
      <c r="M59" s="83"/>
      <c r="N59" s="83"/>
      <c r="O59" s="98"/>
      <c r="P59" s="98"/>
      <c r="Q59" s="98"/>
      <c r="R59" s="98"/>
      <c r="S59" s="99"/>
      <c r="T59" s="112"/>
      <c r="U59" s="80"/>
      <c r="V59" s="80"/>
      <c r="X59" s="80"/>
    </row>
    <row r="60" spans="1:24">
      <c r="A60" s="83"/>
      <c r="B60" s="110"/>
      <c r="C60" s="110"/>
      <c r="D60" s="83"/>
      <c r="E60" s="83"/>
      <c r="F60" s="83"/>
      <c r="G60" s="72"/>
      <c r="H60" s="83"/>
      <c r="I60" s="83"/>
      <c r="J60" s="83"/>
      <c r="K60" s="83"/>
      <c r="L60" s="72"/>
      <c r="M60" s="83"/>
      <c r="N60" s="83"/>
      <c r="O60" s="98"/>
      <c r="P60" s="98"/>
      <c r="Q60" s="98"/>
      <c r="R60" s="98"/>
      <c r="S60" s="99"/>
      <c r="T60" s="112"/>
      <c r="U60" s="80"/>
      <c r="V60" s="80"/>
      <c r="X60" s="80"/>
    </row>
    <row r="61" spans="1:24">
      <c r="A61" s="83"/>
      <c r="B61" s="110"/>
      <c r="C61" s="110"/>
      <c r="D61" s="83"/>
      <c r="E61" s="83"/>
      <c r="F61" s="83"/>
      <c r="G61" s="72"/>
      <c r="H61" s="83"/>
      <c r="I61" s="83"/>
      <c r="J61" s="83"/>
      <c r="K61" s="83"/>
      <c r="L61" s="72"/>
      <c r="M61" s="83"/>
      <c r="N61" s="83"/>
      <c r="O61" s="98"/>
      <c r="P61" s="98"/>
      <c r="Q61" s="98"/>
      <c r="R61" s="98"/>
      <c r="S61" s="99"/>
      <c r="T61" s="112"/>
      <c r="U61" s="80"/>
      <c r="V61" s="80"/>
      <c r="X61" s="80"/>
    </row>
    <row r="62" spans="1:24">
      <c r="A62" s="83"/>
      <c r="B62" s="110"/>
      <c r="C62" s="110"/>
      <c r="D62" s="83"/>
      <c r="E62" s="83"/>
      <c r="F62" s="83"/>
      <c r="G62" s="72"/>
      <c r="H62" s="83"/>
      <c r="I62" s="83"/>
      <c r="J62" s="83"/>
      <c r="K62" s="83"/>
      <c r="L62" s="72"/>
      <c r="M62" s="83"/>
      <c r="N62" s="83"/>
      <c r="O62" s="98"/>
      <c r="P62" s="98"/>
      <c r="Q62" s="98"/>
      <c r="R62" s="98"/>
      <c r="S62" s="99"/>
      <c r="T62" s="112"/>
      <c r="U62" s="80"/>
      <c r="V62" s="80"/>
      <c r="X62" s="80"/>
    </row>
    <row r="63" spans="1:24">
      <c r="A63" s="83"/>
      <c r="B63" s="110"/>
      <c r="C63" s="110"/>
      <c r="D63" s="83"/>
      <c r="E63" s="83"/>
      <c r="F63" s="83"/>
      <c r="G63" s="72"/>
      <c r="H63" s="83"/>
      <c r="I63" s="83"/>
      <c r="J63" s="83"/>
      <c r="K63" s="83"/>
      <c r="L63" s="72"/>
      <c r="M63" s="83"/>
      <c r="N63" s="83"/>
      <c r="O63" s="98"/>
      <c r="P63" s="98"/>
      <c r="Q63" s="98"/>
      <c r="R63" s="98"/>
      <c r="S63" s="99"/>
      <c r="T63" s="112"/>
      <c r="U63" s="80"/>
      <c r="V63" s="80"/>
      <c r="X63" s="80"/>
    </row>
    <row r="64" spans="1:24">
      <c r="A64" s="83"/>
      <c r="B64" s="110"/>
      <c r="C64" s="110"/>
      <c r="D64" s="83"/>
      <c r="E64" s="83"/>
      <c r="F64" s="83"/>
      <c r="G64" s="72"/>
      <c r="H64" s="83"/>
      <c r="I64" s="83"/>
      <c r="J64" s="83"/>
      <c r="K64" s="83"/>
      <c r="L64" s="72"/>
      <c r="M64" s="83"/>
      <c r="N64" s="83"/>
      <c r="O64" s="98"/>
      <c r="P64" s="98"/>
      <c r="Q64" s="98"/>
      <c r="R64" s="98"/>
      <c r="S64" s="99"/>
      <c r="T64" s="112"/>
      <c r="U64" s="80"/>
      <c r="V64" s="80"/>
      <c r="X64" s="80"/>
    </row>
    <row r="65" spans="1:24">
      <c r="A65" s="83"/>
      <c r="B65" s="110"/>
      <c r="C65" s="110"/>
      <c r="D65" s="83"/>
      <c r="E65" s="83"/>
      <c r="F65" s="83"/>
      <c r="G65" s="72"/>
      <c r="H65" s="83"/>
      <c r="I65" s="83"/>
      <c r="J65" s="83"/>
      <c r="K65" s="83"/>
      <c r="L65" s="72"/>
      <c r="M65" s="83"/>
      <c r="N65" s="83"/>
      <c r="O65" s="98"/>
      <c r="P65" s="98"/>
      <c r="Q65" s="98"/>
      <c r="R65" s="98"/>
      <c r="S65" s="99"/>
      <c r="T65" s="112"/>
      <c r="U65" s="80"/>
      <c r="V65" s="80"/>
      <c r="X65" s="80"/>
    </row>
    <row r="66" spans="1:24">
      <c r="A66" s="83"/>
      <c r="B66" s="110"/>
      <c r="C66" s="110"/>
      <c r="D66" s="83"/>
      <c r="E66" s="83"/>
      <c r="F66" s="83"/>
      <c r="G66" s="72"/>
      <c r="H66" s="83"/>
      <c r="I66" s="83"/>
      <c r="J66" s="83"/>
      <c r="K66" s="83"/>
      <c r="L66" s="72"/>
      <c r="M66" s="83"/>
      <c r="N66" s="83"/>
      <c r="O66" s="98"/>
      <c r="P66" s="98"/>
      <c r="Q66" s="98"/>
      <c r="R66" s="98"/>
      <c r="S66" s="99"/>
      <c r="T66" s="112"/>
      <c r="U66" s="80"/>
      <c r="V66" s="80"/>
      <c r="X66" s="80"/>
    </row>
    <row r="67" spans="1:24">
      <c r="A67" s="83"/>
      <c r="B67" s="110"/>
      <c r="C67" s="110"/>
      <c r="D67" s="83"/>
      <c r="E67" s="83"/>
      <c r="F67" s="83"/>
      <c r="G67" s="72"/>
      <c r="H67" s="83"/>
      <c r="I67" s="83"/>
      <c r="J67" s="83"/>
      <c r="K67" s="83"/>
      <c r="L67" s="72"/>
      <c r="M67" s="83"/>
      <c r="N67" s="83"/>
      <c r="O67" s="98"/>
      <c r="P67" s="98"/>
      <c r="Q67" s="98"/>
      <c r="R67" s="98"/>
      <c r="S67" s="99"/>
      <c r="T67" s="112"/>
      <c r="U67" s="80"/>
      <c r="V67" s="80"/>
      <c r="X67" s="80"/>
    </row>
    <row r="68" spans="1:24">
      <c r="A68" s="83"/>
      <c r="B68" s="110"/>
      <c r="C68" s="110"/>
      <c r="D68" s="83"/>
      <c r="E68" s="83"/>
      <c r="F68" s="83"/>
      <c r="G68" s="72"/>
      <c r="H68" s="83"/>
      <c r="I68" s="83"/>
      <c r="J68" s="83"/>
      <c r="K68" s="83"/>
      <c r="L68" s="72"/>
      <c r="M68" s="83"/>
      <c r="N68" s="83"/>
      <c r="O68" s="98"/>
      <c r="P68" s="98"/>
      <c r="Q68" s="98"/>
      <c r="R68" s="98"/>
      <c r="S68" s="99"/>
      <c r="T68" s="112"/>
      <c r="U68" s="80"/>
      <c r="V68" s="80"/>
      <c r="X68" s="80"/>
    </row>
    <row r="69" spans="1:24">
      <c r="A69" s="83"/>
      <c r="B69" s="110"/>
      <c r="C69" s="110"/>
      <c r="D69" s="83"/>
      <c r="E69" s="83"/>
      <c r="F69" s="83"/>
      <c r="G69" s="72"/>
      <c r="H69" s="83"/>
      <c r="I69" s="83"/>
      <c r="J69" s="83"/>
      <c r="K69" s="83"/>
      <c r="L69" s="72"/>
      <c r="M69" s="83"/>
      <c r="N69" s="83"/>
      <c r="O69" s="98"/>
      <c r="P69" s="98"/>
      <c r="Q69" s="98"/>
      <c r="R69" s="98"/>
      <c r="S69" s="99"/>
      <c r="T69" s="112"/>
      <c r="U69" s="80"/>
      <c r="V69" s="80"/>
      <c r="X69" s="80"/>
    </row>
    <row r="70" spans="1:24">
      <c r="A70" s="83"/>
      <c r="B70" s="110"/>
      <c r="C70" s="110"/>
      <c r="D70" s="83"/>
      <c r="E70" s="83"/>
      <c r="F70" s="83"/>
      <c r="G70" s="72"/>
      <c r="H70" s="83"/>
      <c r="I70" s="83"/>
      <c r="J70" s="83"/>
      <c r="K70" s="83"/>
      <c r="L70" s="72"/>
      <c r="M70" s="83"/>
      <c r="N70" s="83"/>
      <c r="O70" s="98"/>
      <c r="P70" s="98"/>
      <c r="Q70" s="98"/>
      <c r="R70" s="98"/>
      <c r="S70" s="99"/>
      <c r="T70" s="112"/>
      <c r="U70" s="80"/>
      <c r="V70" s="80"/>
      <c r="X70" s="80"/>
    </row>
    <row r="71" spans="1:24">
      <c r="A71" s="83"/>
      <c r="B71" s="110"/>
      <c r="C71" s="110"/>
      <c r="D71" s="83"/>
      <c r="E71" s="83"/>
      <c r="F71" s="83"/>
      <c r="G71" s="72"/>
      <c r="H71" s="83"/>
      <c r="I71" s="83"/>
      <c r="J71" s="83"/>
      <c r="K71" s="83"/>
      <c r="L71" s="72"/>
      <c r="M71" s="83"/>
      <c r="N71" s="83"/>
      <c r="O71" s="98"/>
      <c r="P71" s="98"/>
      <c r="Q71" s="98"/>
      <c r="R71" s="98"/>
      <c r="S71" s="99"/>
      <c r="T71" s="112"/>
      <c r="U71" s="80"/>
      <c r="V71" s="80"/>
      <c r="X71" s="80"/>
    </row>
    <row r="72" spans="1:24">
      <c r="A72" s="83"/>
      <c r="B72" s="110"/>
      <c r="C72" s="110"/>
      <c r="D72" s="83"/>
      <c r="E72" s="83"/>
      <c r="F72" s="83"/>
      <c r="G72" s="72"/>
      <c r="H72" s="83"/>
      <c r="I72" s="83"/>
      <c r="J72" s="83"/>
      <c r="K72" s="83"/>
      <c r="L72" s="72"/>
      <c r="M72" s="83"/>
      <c r="N72" s="83"/>
      <c r="O72" s="98"/>
      <c r="P72" s="98"/>
      <c r="Q72" s="98"/>
      <c r="R72" s="98"/>
      <c r="S72" s="99"/>
      <c r="T72" s="112"/>
      <c r="U72" s="80"/>
      <c r="V72" s="80"/>
      <c r="X72" s="80"/>
    </row>
    <row r="73" spans="1:24">
      <c r="A73" s="83"/>
      <c r="B73" s="110"/>
      <c r="C73" s="110"/>
      <c r="D73" s="83"/>
      <c r="E73" s="83"/>
      <c r="F73" s="83"/>
      <c r="G73" s="72"/>
      <c r="H73" s="83"/>
      <c r="I73" s="83"/>
      <c r="J73" s="83"/>
      <c r="K73" s="83"/>
      <c r="L73" s="72"/>
      <c r="M73" s="83"/>
      <c r="N73" s="83"/>
      <c r="O73" s="98"/>
      <c r="P73" s="98"/>
      <c r="Q73" s="98"/>
      <c r="R73" s="98"/>
      <c r="S73" s="99"/>
      <c r="T73" s="112"/>
      <c r="U73" s="80"/>
      <c r="V73" s="80"/>
      <c r="X73" s="80"/>
    </row>
    <row r="74" spans="1:24">
      <c r="A74" s="83"/>
      <c r="B74" s="110"/>
      <c r="C74" s="110"/>
      <c r="D74" s="83"/>
      <c r="E74" s="83"/>
      <c r="F74" s="83"/>
      <c r="G74" s="72"/>
      <c r="H74" s="83"/>
      <c r="I74" s="83"/>
      <c r="J74" s="83"/>
      <c r="K74" s="83"/>
      <c r="L74" s="72"/>
      <c r="M74" s="83"/>
      <c r="N74" s="83"/>
      <c r="O74" s="98"/>
      <c r="P74" s="98"/>
      <c r="Q74" s="98"/>
      <c r="R74" s="98"/>
      <c r="S74" s="99"/>
      <c r="T74" s="112"/>
      <c r="U74" s="80"/>
      <c r="V74" s="80"/>
      <c r="X74" s="80"/>
    </row>
    <row r="75" spans="1:24">
      <c r="A75" s="83"/>
      <c r="B75" s="110"/>
      <c r="C75" s="110"/>
      <c r="D75" s="83"/>
      <c r="E75" s="83"/>
      <c r="F75" s="83"/>
      <c r="G75" s="72"/>
      <c r="H75" s="83"/>
      <c r="I75" s="83"/>
      <c r="J75" s="83"/>
      <c r="K75" s="83"/>
      <c r="L75" s="72"/>
      <c r="M75" s="83"/>
      <c r="N75" s="83"/>
      <c r="O75" s="98"/>
      <c r="P75" s="98"/>
      <c r="Q75" s="98"/>
      <c r="R75" s="98"/>
      <c r="S75" s="99"/>
      <c r="T75" s="112"/>
      <c r="U75" s="80"/>
      <c r="V75" s="80"/>
      <c r="X75" s="80"/>
    </row>
    <row r="76" spans="1:24">
      <c r="A76" s="83"/>
      <c r="B76" s="110"/>
      <c r="C76" s="110"/>
      <c r="D76" s="83"/>
      <c r="E76" s="83"/>
      <c r="F76" s="83"/>
      <c r="G76" s="72"/>
      <c r="H76" s="83"/>
      <c r="I76" s="83"/>
      <c r="J76" s="83"/>
      <c r="K76" s="83"/>
      <c r="L76" s="72"/>
      <c r="M76" s="83"/>
      <c r="N76" s="83"/>
      <c r="O76" s="98"/>
      <c r="P76" s="98"/>
      <c r="Q76" s="98"/>
      <c r="R76" s="98"/>
      <c r="S76" s="99"/>
      <c r="T76" s="112"/>
      <c r="U76" s="80"/>
      <c r="V76" s="80"/>
      <c r="X76" s="80"/>
    </row>
    <row r="77" spans="1:24">
      <c r="A77" s="83"/>
      <c r="B77" s="110"/>
      <c r="C77" s="110"/>
      <c r="D77" s="83"/>
      <c r="E77" s="83"/>
      <c r="F77" s="83"/>
      <c r="G77" s="72"/>
      <c r="H77" s="83"/>
      <c r="I77" s="83"/>
      <c r="J77" s="83"/>
      <c r="K77" s="83"/>
      <c r="L77" s="72"/>
      <c r="M77" s="83"/>
      <c r="N77" s="83"/>
      <c r="O77" s="98"/>
      <c r="P77" s="98"/>
      <c r="Q77" s="98"/>
      <c r="R77" s="98"/>
      <c r="S77" s="99"/>
      <c r="T77" s="112"/>
      <c r="U77" s="80"/>
      <c r="V77" s="80"/>
      <c r="X77" s="80"/>
    </row>
    <row r="78" spans="1:24">
      <c r="A78" s="83"/>
      <c r="B78" s="110"/>
      <c r="C78" s="110"/>
      <c r="D78" s="83"/>
      <c r="E78" s="83"/>
      <c r="F78" s="83"/>
      <c r="G78" s="72"/>
      <c r="H78" s="83"/>
      <c r="I78" s="83"/>
      <c r="J78" s="83"/>
      <c r="K78" s="83"/>
      <c r="L78" s="72"/>
      <c r="M78" s="83"/>
      <c r="N78" s="83"/>
      <c r="O78" s="98"/>
      <c r="P78" s="98"/>
      <c r="Q78" s="98"/>
      <c r="R78" s="98"/>
      <c r="S78" s="99"/>
      <c r="T78" s="112"/>
      <c r="U78" s="80"/>
      <c r="V78" s="80"/>
      <c r="X78" s="80"/>
    </row>
    <row r="79" spans="1:24">
      <c r="A79" s="83"/>
      <c r="B79" s="110"/>
      <c r="C79" s="110"/>
      <c r="D79" s="83"/>
      <c r="E79" s="83"/>
      <c r="F79" s="83"/>
      <c r="G79" s="72"/>
      <c r="H79" s="83"/>
      <c r="I79" s="83"/>
      <c r="J79" s="83"/>
      <c r="K79" s="83"/>
      <c r="L79" s="72"/>
      <c r="M79" s="83"/>
      <c r="N79" s="83"/>
      <c r="O79" s="98"/>
      <c r="P79" s="98"/>
      <c r="Q79" s="98"/>
      <c r="R79" s="98"/>
      <c r="S79" s="99"/>
      <c r="T79" s="112"/>
      <c r="U79" s="80"/>
      <c r="V79" s="80"/>
      <c r="X79" s="80"/>
    </row>
    <row r="80" spans="1:24">
      <c r="A80" s="83"/>
      <c r="B80" s="110"/>
      <c r="C80" s="110"/>
      <c r="D80" s="83"/>
      <c r="E80" s="83"/>
      <c r="F80" s="83"/>
      <c r="G80" s="72"/>
      <c r="H80" s="83"/>
      <c r="I80" s="83"/>
      <c r="J80" s="83"/>
      <c r="K80" s="83"/>
      <c r="L80" s="72"/>
      <c r="M80" s="83"/>
      <c r="N80" s="83"/>
      <c r="O80" s="98"/>
      <c r="P80" s="98"/>
      <c r="Q80" s="98"/>
      <c r="R80" s="98"/>
      <c r="S80" s="99"/>
      <c r="T80" s="112"/>
      <c r="U80" s="80"/>
      <c r="V80" s="80"/>
      <c r="X80" s="80"/>
    </row>
    <row r="81" spans="1:24">
      <c r="A81" s="83"/>
      <c r="B81" s="110"/>
      <c r="C81" s="110"/>
      <c r="D81" s="83"/>
      <c r="E81" s="83"/>
      <c r="F81" s="83"/>
      <c r="G81" s="72"/>
      <c r="H81" s="83"/>
      <c r="I81" s="83"/>
      <c r="J81" s="83"/>
      <c r="K81" s="83"/>
      <c r="L81" s="72"/>
      <c r="M81" s="83"/>
      <c r="N81" s="83"/>
      <c r="O81" s="98"/>
      <c r="P81" s="98"/>
      <c r="Q81" s="98"/>
      <c r="R81" s="98"/>
      <c r="S81" s="99"/>
      <c r="T81" s="112"/>
      <c r="U81" s="80"/>
      <c r="V81" s="80"/>
      <c r="X81" s="80"/>
    </row>
    <row r="82" spans="1:24">
      <c r="A82" s="83"/>
      <c r="B82" s="110"/>
      <c r="C82" s="110"/>
      <c r="D82" s="83"/>
      <c r="E82" s="83"/>
      <c r="F82" s="83"/>
      <c r="G82" s="72"/>
      <c r="H82" s="83"/>
      <c r="I82" s="83"/>
      <c r="J82" s="83"/>
      <c r="K82" s="83"/>
      <c r="L82" s="72"/>
      <c r="M82" s="83"/>
      <c r="N82" s="83"/>
      <c r="O82" s="98"/>
      <c r="P82" s="98"/>
      <c r="Q82" s="98"/>
      <c r="R82" s="98"/>
      <c r="S82" s="99"/>
      <c r="T82" s="112"/>
      <c r="U82" s="80"/>
      <c r="V82" s="80"/>
      <c r="X82" s="80"/>
    </row>
    <row r="83" spans="1:24">
      <c r="A83" s="83"/>
      <c r="B83" s="110"/>
      <c r="C83" s="110"/>
      <c r="D83" s="83"/>
      <c r="E83" s="83"/>
      <c r="F83" s="83"/>
      <c r="G83" s="72"/>
      <c r="H83" s="83"/>
      <c r="I83" s="83"/>
      <c r="J83" s="83"/>
      <c r="K83" s="83"/>
      <c r="L83" s="72"/>
      <c r="M83" s="83"/>
      <c r="N83" s="83"/>
      <c r="O83" s="98"/>
      <c r="P83" s="98"/>
      <c r="Q83" s="98"/>
      <c r="R83" s="98"/>
      <c r="S83" s="99"/>
      <c r="T83" s="112"/>
      <c r="U83" s="80"/>
      <c r="V83" s="80"/>
      <c r="X83" s="80"/>
    </row>
    <row r="84" spans="1:24">
      <c r="A84" s="83"/>
      <c r="B84" s="110"/>
      <c r="C84" s="110"/>
      <c r="D84" s="83"/>
      <c r="E84" s="83"/>
      <c r="F84" s="83"/>
      <c r="G84" s="72"/>
      <c r="H84" s="83"/>
      <c r="I84" s="83"/>
      <c r="J84" s="83"/>
      <c r="K84" s="83"/>
      <c r="L84" s="72"/>
      <c r="M84" s="83"/>
      <c r="N84" s="83"/>
      <c r="O84" s="98"/>
      <c r="P84" s="98"/>
      <c r="Q84" s="98"/>
      <c r="R84" s="98"/>
      <c r="S84" s="99"/>
      <c r="T84" s="112"/>
      <c r="U84" s="80"/>
      <c r="V84" s="80"/>
      <c r="X84" s="80"/>
    </row>
    <row r="85" spans="1:24">
      <c r="A85" s="83"/>
      <c r="B85" s="110"/>
      <c r="C85" s="110"/>
      <c r="D85" s="83"/>
      <c r="E85" s="83"/>
      <c r="F85" s="83"/>
      <c r="G85" s="72"/>
      <c r="H85" s="83"/>
      <c r="I85" s="83"/>
      <c r="J85" s="83"/>
      <c r="K85" s="83"/>
      <c r="L85" s="72"/>
      <c r="M85" s="83"/>
      <c r="N85" s="83"/>
      <c r="O85" s="98"/>
      <c r="P85" s="98"/>
      <c r="Q85" s="98"/>
      <c r="R85" s="98"/>
      <c r="S85" s="99"/>
      <c r="T85" s="112"/>
      <c r="U85" s="80"/>
      <c r="V85" s="80"/>
      <c r="X85" s="80"/>
    </row>
    <row r="86" spans="1:24">
      <c r="A86" s="83"/>
      <c r="B86" s="110"/>
      <c r="C86" s="110"/>
      <c r="D86" s="83"/>
      <c r="E86" s="83"/>
      <c r="F86" s="83"/>
      <c r="G86" s="72"/>
      <c r="H86" s="83"/>
      <c r="I86" s="83"/>
      <c r="J86" s="83"/>
      <c r="K86" s="83"/>
      <c r="L86" s="72"/>
      <c r="M86" s="83"/>
      <c r="N86" s="83"/>
      <c r="O86" s="98"/>
      <c r="P86" s="98"/>
      <c r="Q86" s="98"/>
      <c r="R86" s="98"/>
      <c r="S86" s="99"/>
      <c r="T86" s="112"/>
      <c r="U86" s="80"/>
      <c r="V86" s="80"/>
      <c r="X86" s="80"/>
    </row>
    <row r="87" spans="1:24">
      <c r="A87" s="83"/>
      <c r="B87" s="110"/>
      <c r="C87" s="110"/>
      <c r="D87" s="83"/>
      <c r="E87" s="83"/>
      <c r="F87" s="83"/>
      <c r="G87" s="72"/>
      <c r="H87" s="83"/>
      <c r="I87" s="83"/>
      <c r="J87" s="83"/>
      <c r="K87" s="83"/>
      <c r="L87" s="72"/>
      <c r="M87" s="83"/>
      <c r="N87" s="83"/>
      <c r="O87" s="98"/>
      <c r="P87" s="98"/>
      <c r="Q87" s="98"/>
      <c r="R87" s="98"/>
      <c r="S87" s="99"/>
      <c r="T87" s="112"/>
      <c r="U87" s="80"/>
      <c r="V87" s="80"/>
      <c r="X87" s="80"/>
    </row>
    <row r="88" spans="1:24">
      <c r="A88" s="83"/>
      <c r="B88" s="110"/>
      <c r="C88" s="110"/>
      <c r="D88" s="83"/>
      <c r="E88" s="83"/>
      <c r="F88" s="83"/>
      <c r="G88" s="72"/>
      <c r="H88" s="83"/>
      <c r="I88" s="83"/>
      <c r="J88" s="83"/>
      <c r="K88" s="83"/>
      <c r="L88" s="72"/>
      <c r="M88" s="83"/>
      <c r="N88" s="83"/>
      <c r="O88" s="98"/>
      <c r="P88" s="98"/>
      <c r="Q88" s="98"/>
      <c r="R88" s="98"/>
      <c r="S88" s="99"/>
      <c r="T88" s="112"/>
      <c r="U88" s="80"/>
      <c r="V88" s="80"/>
      <c r="X88" s="80"/>
    </row>
    <row r="89" spans="1:24">
      <c r="A89" s="83"/>
      <c r="B89" s="110"/>
      <c r="C89" s="110"/>
      <c r="D89" s="83"/>
      <c r="E89" s="83"/>
      <c r="F89" s="83"/>
      <c r="G89" s="72"/>
      <c r="H89" s="83"/>
      <c r="I89" s="83"/>
      <c r="J89" s="83"/>
      <c r="K89" s="83"/>
      <c r="L89" s="72"/>
      <c r="M89" s="83"/>
      <c r="N89" s="83"/>
      <c r="O89" s="98"/>
      <c r="P89" s="98"/>
      <c r="Q89" s="98"/>
      <c r="R89" s="98"/>
      <c r="S89" s="99"/>
      <c r="T89" s="112"/>
      <c r="U89" s="80"/>
      <c r="V89" s="80"/>
      <c r="X89" s="80"/>
    </row>
    <row r="90" spans="1:24">
      <c r="A90" s="83"/>
      <c r="B90" s="110"/>
      <c r="C90" s="110"/>
      <c r="D90" s="83"/>
      <c r="E90" s="83"/>
      <c r="F90" s="83"/>
      <c r="G90" s="72"/>
      <c r="H90" s="83"/>
      <c r="I90" s="83"/>
      <c r="J90" s="83"/>
      <c r="K90" s="83"/>
      <c r="L90" s="72"/>
      <c r="M90" s="83"/>
      <c r="N90" s="83"/>
      <c r="O90" s="98"/>
      <c r="P90" s="98"/>
      <c r="Q90" s="98"/>
      <c r="R90" s="98"/>
      <c r="S90" s="99"/>
      <c r="T90" s="112"/>
      <c r="U90" s="80"/>
      <c r="V90" s="80"/>
      <c r="X90" s="80"/>
    </row>
    <row r="91" spans="1:24">
      <c r="A91" s="83"/>
      <c r="B91" s="110"/>
      <c r="C91" s="110"/>
      <c r="D91" s="83"/>
      <c r="E91" s="83"/>
      <c r="F91" s="83"/>
      <c r="G91" s="72"/>
      <c r="H91" s="83"/>
      <c r="I91" s="83"/>
      <c r="J91" s="83"/>
      <c r="K91" s="83"/>
      <c r="L91" s="72"/>
      <c r="M91" s="83"/>
      <c r="N91" s="83"/>
      <c r="O91" s="98"/>
      <c r="P91" s="98"/>
      <c r="Q91" s="98"/>
      <c r="R91" s="98"/>
      <c r="S91" s="99"/>
      <c r="T91" s="112"/>
      <c r="U91" s="80"/>
      <c r="V91" s="80"/>
      <c r="X91" s="80"/>
    </row>
    <row r="92" spans="1:24">
      <c r="A92" s="83"/>
      <c r="B92" s="110"/>
      <c r="C92" s="110"/>
      <c r="D92" s="83"/>
      <c r="E92" s="83"/>
      <c r="F92" s="83"/>
      <c r="G92" s="72"/>
      <c r="H92" s="83"/>
      <c r="I92" s="83"/>
      <c r="J92" s="83"/>
      <c r="K92" s="83"/>
      <c r="L92" s="72"/>
      <c r="M92" s="83"/>
      <c r="N92" s="83"/>
      <c r="O92" s="98"/>
      <c r="P92" s="98"/>
      <c r="Q92" s="98"/>
      <c r="R92" s="98"/>
      <c r="S92" s="99"/>
      <c r="T92" s="112"/>
      <c r="U92" s="80"/>
      <c r="V92" s="80"/>
      <c r="X92" s="80"/>
    </row>
    <row r="93" spans="1:24">
      <c r="A93" s="83"/>
      <c r="B93" s="110"/>
      <c r="C93" s="110"/>
      <c r="D93" s="83"/>
      <c r="E93" s="83"/>
      <c r="F93" s="83"/>
      <c r="G93" s="72"/>
      <c r="H93" s="83"/>
      <c r="I93" s="83"/>
      <c r="J93" s="83"/>
      <c r="K93" s="83"/>
      <c r="L93" s="72"/>
      <c r="M93" s="83"/>
      <c r="N93" s="83"/>
      <c r="O93" s="98"/>
      <c r="P93" s="98"/>
      <c r="Q93" s="98"/>
      <c r="R93" s="98"/>
      <c r="S93" s="99"/>
      <c r="T93" s="112"/>
      <c r="U93" s="80"/>
      <c r="V93" s="80"/>
      <c r="X93" s="80"/>
    </row>
    <row r="94" spans="1:24">
      <c r="A94" s="83"/>
      <c r="B94" s="110"/>
      <c r="C94" s="110"/>
      <c r="D94" s="83"/>
      <c r="E94" s="83"/>
      <c r="F94" s="83"/>
      <c r="G94" s="72"/>
      <c r="H94" s="83"/>
      <c r="I94" s="83"/>
      <c r="J94" s="83"/>
      <c r="K94" s="83"/>
      <c r="L94" s="72"/>
      <c r="M94" s="83"/>
      <c r="N94" s="83"/>
      <c r="O94" s="98"/>
      <c r="P94" s="98"/>
      <c r="Q94" s="98"/>
      <c r="R94" s="98"/>
      <c r="S94" s="99"/>
      <c r="T94" s="112"/>
      <c r="U94" s="80"/>
      <c r="V94" s="80"/>
      <c r="X94" s="80"/>
    </row>
    <row r="95" spans="1:24">
      <c r="A95" s="83"/>
      <c r="B95" s="110"/>
      <c r="C95" s="110"/>
      <c r="D95" s="83"/>
      <c r="E95" s="83"/>
      <c r="F95" s="83"/>
      <c r="G95" s="72"/>
      <c r="H95" s="83"/>
      <c r="I95" s="83"/>
      <c r="J95" s="83"/>
      <c r="K95" s="83"/>
      <c r="L95" s="72"/>
      <c r="M95" s="83"/>
      <c r="N95" s="83"/>
      <c r="O95" s="98"/>
      <c r="P95" s="98"/>
      <c r="Q95" s="98"/>
      <c r="R95" s="98"/>
      <c r="S95" s="99"/>
      <c r="T95" s="112"/>
      <c r="U95" s="80"/>
      <c r="V95" s="80"/>
      <c r="X95" s="80"/>
    </row>
    <row r="96" spans="1:24">
      <c r="A96" s="83"/>
      <c r="B96" s="110"/>
      <c r="C96" s="110"/>
      <c r="D96" s="83"/>
      <c r="E96" s="83"/>
      <c r="F96" s="83"/>
      <c r="G96" s="72"/>
      <c r="H96" s="83"/>
      <c r="I96" s="83"/>
      <c r="J96" s="83"/>
      <c r="K96" s="83"/>
      <c r="L96" s="72"/>
      <c r="M96" s="83"/>
      <c r="N96" s="83"/>
      <c r="O96" s="98"/>
      <c r="P96" s="98"/>
      <c r="Q96" s="98"/>
      <c r="R96" s="98"/>
      <c r="S96" s="99"/>
      <c r="T96" s="112"/>
      <c r="U96" s="80"/>
      <c r="V96" s="80"/>
      <c r="X96" s="80"/>
    </row>
    <row r="97" spans="1:24">
      <c r="A97" s="83"/>
      <c r="B97" s="110"/>
      <c r="C97" s="110"/>
      <c r="D97" s="83"/>
      <c r="E97" s="83"/>
      <c r="F97" s="83"/>
      <c r="G97" s="72"/>
      <c r="H97" s="83"/>
      <c r="I97" s="83"/>
      <c r="J97" s="83"/>
      <c r="K97" s="83"/>
      <c r="L97" s="72"/>
      <c r="M97" s="83"/>
      <c r="N97" s="83"/>
      <c r="O97" s="98"/>
      <c r="P97" s="98"/>
      <c r="Q97" s="98"/>
      <c r="R97" s="98"/>
      <c r="S97" s="99"/>
      <c r="T97" s="112"/>
      <c r="U97" s="80"/>
      <c r="V97" s="80"/>
      <c r="X97" s="80"/>
    </row>
    <row r="98" spans="1:24">
      <c r="A98" s="83"/>
      <c r="B98" s="110"/>
      <c r="C98" s="110"/>
      <c r="D98" s="83"/>
      <c r="E98" s="83"/>
      <c r="F98" s="83"/>
      <c r="G98" s="72"/>
      <c r="H98" s="83"/>
      <c r="I98" s="83"/>
      <c r="J98" s="83"/>
      <c r="K98" s="83"/>
      <c r="L98" s="72"/>
      <c r="M98" s="83"/>
      <c r="N98" s="83"/>
      <c r="O98" s="98"/>
      <c r="P98" s="98"/>
      <c r="Q98" s="98"/>
      <c r="R98" s="98"/>
      <c r="S98" s="99"/>
      <c r="T98" s="112"/>
      <c r="U98" s="80"/>
      <c r="V98" s="80"/>
      <c r="X98" s="80"/>
    </row>
    <row r="99" spans="1:24">
      <c r="A99" s="83"/>
      <c r="B99" s="110"/>
      <c r="C99" s="110"/>
      <c r="D99" s="83"/>
      <c r="E99" s="83"/>
      <c r="F99" s="83"/>
      <c r="G99" s="72"/>
      <c r="H99" s="83"/>
      <c r="I99" s="83"/>
      <c r="J99" s="83"/>
      <c r="K99" s="83"/>
      <c r="L99" s="72"/>
      <c r="M99" s="83"/>
      <c r="N99" s="83"/>
      <c r="O99" s="98"/>
      <c r="P99" s="98"/>
      <c r="Q99" s="98"/>
      <c r="R99" s="98"/>
      <c r="S99" s="99"/>
      <c r="T99" s="112"/>
      <c r="U99" s="80"/>
      <c r="V99" s="80"/>
      <c r="X99" s="80"/>
    </row>
    <row r="100" spans="1:24">
      <c r="A100" s="83"/>
      <c r="B100" s="110"/>
      <c r="C100" s="110"/>
      <c r="D100" s="83"/>
      <c r="E100" s="83"/>
      <c r="F100" s="83"/>
      <c r="G100" s="72"/>
      <c r="H100" s="83"/>
      <c r="I100" s="83"/>
      <c r="J100" s="83"/>
      <c r="K100" s="83"/>
      <c r="L100" s="72"/>
      <c r="M100" s="83"/>
      <c r="N100" s="83"/>
      <c r="O100" s="98"/>
      <c r="P100" s="98"/>
      <c r="Q100" s="98"/>
      <c r="R100" s="98"/>
      <c r="S100" s="99"/>
      <c r="T100" s="112"/>
      <c r="U100" s="80"/>
      <c r="V100" s="80"/>
      <c r="X100" s="80"/>
    </row>
    <row r="101" spans="1:24">
      <c r="A101" s="83"/>
      <c r="B101" s="110"/>
      <c r="C101" s="110"/>
      <c r="D101" s="83"/>
      <c r="E101" s="83"/>
      <c r="F101" s="83"/>
      <c r="G101" s="72"/>
      <c r="H101" s="83"/>
      <c r="I101" s="83"/>
      <c r="J101" s="83"/>
      <c r="K101" s="83"/>
      <c r="L101" s="72"/>
      <c r="M101" s="83"/>
      <c r="N101" s="83"/>
      <c r="O101" s="98"/>
      <c r="P101" s="98"/>
      <c r="Q101" s="98"/>
      <c r="R101" s="98"/>
      <c r="S101" s="99"/>
      <c r="T101" s="112"/>
      <c r="U101" s="80"/>
      <c r="V101" s="80"/>
      <c r="X101" s="80"/>
    </row>
    <row r="102" spans="1:24">
      <c r="A102" s="83"/>
      <c r="B102" s="110"/>
      <c r="C102" s="110"/>
      <c r="D102" s="83"/>
      <c r="E102" s="83"/>
      <c r="F102" s="83"/>
      <c r="G102" s="72"/>
      <c r="H102" s="83"/>
      <c r="I102" s="83"/>
      <c r="J102" s="83"/>
      <c r="K102" s="83"/>
      <c r="L102" s="72"/>
      <c r="M102" s="83"/>
      <c r="N102" s="83"/>
      <c r="O102" s="98"/>
      <c r="P102" s="98"/>
      <c r="Q102" s="98"/>
      <c r="R102" s="98"/>
      <c r="S102" s="99"/>
      <c r="T102" s="112"/>
      <c r="U102" s="80"/>
      <c r="V102" s="80"/>
      <c r="X102" s="80"/>
    </row>
    <row r="103" spans="1:24">
      <c r="A103" s="83"/>
      <c r="B103" s="110"/>
      <c r="C103" s="110"/>
      <c r="D103" s="83"/>
      <c r="E103" s="83"/>
      <c r="F103" s="83"/>
      <c r="G103" s="72"/>
      <c r="H103" s="83"/>
      <c r="I103" s="83"/>
      <c r="J103" s="83"/>
      <c r="K103" s="83"/>
      <c r="L103" s="72"/>
      <c r="M103" s="83"/>
      <c r="N103" s="83"/>
      <c r="O103" s="98"/>
      <c r="P103" s="98"/>
      <c r="Q103" s="98"/>
      <c r="R103" s="98"/>
      <c r="S103" s="99"/>
      <c r="T103" s="112"/>
      <c r="U103" s="80"/>
      <c r="V103" s="80"/>
      <c r="X103" s="80"/>
    </row>
    <row r="104" spans="1:24">
      <c r="A104" s="83"/>
      <c r="B104" s="110"/>
      <c r="C104" s="110"/>
      <c r="D104" s="83"/>
      <c r="E104" s="83"/>
      <c r="F104" s="83"/>
      <c r="G104" s="72"/>
      <c r="H104" s="83"/>
      <c r="I104" s="83"/>
      <c r="J104" s="83"/>
      <c r="K104" s="83"/>
      <c r="L104" s="72"/>
      <c r="M104" s="83"/>
      <c r="N104" s="83"/>
      <c r="O104" s="98"/>
      <c r="P104" s="98"/>
      <c r="Q104" s="98"/>
      <c r="R104" s="98"/>
      <c r="S104" s="99"/>
      <c r="T104" s="112"/>
      <c r="U104" s="80"/>
      <c r="V104" s="80"/>
      <c r="X104" s="80"/>
    </row>
    <row r="105" spans="1:24">
      <c r="A105" s="83"/>
      <c r="B105" s="110"/>
      <c r="C105" s="110"/>
      <c r="D105" s="83"/>
      <c r="E105" s="83"/>
      <c r="F105" s="83"/>
      <c r="G105" s="72"/>
      <c r="H105" s="83"/>
      <c r="I105" s="83"/>
      <c r="J105" s="83"/>
      <c r="K105" s="83"/>
      <c r="L105" s="72"/>
      <c r="M105" s="83"/>
      <c r="N105" s="83"/>
      <c r="O105" s="98"/>
      <c r="P105" s="98"/>
      <c r="Q105" s="98"/>
      <c r="R105" s="98"/>
      <c r="S105" s="99"/>
      <c r="T105" s="112"/>
      <c r="U105" s="80"/>
      <c r="V105" s="80"/>
      <c r="X105" s="80"/>
    </row>
    <row r="106" spans="1:24">
      <c r="A106" s="83"/>
      <c r="B106" s="110"/>
      <c r="C106" s="110"/>
      <c r="D106" s="83"/>
      <c r="E106" s="83"/>
      <c r="F106" s="83"/>
      <c r="G106" s="72"/>
      <c r="H106" s="83"/>
      <c r="I106" s="83"/>
      <c r="J106" s="83"/>
      <c r="K106" s="83"/>
      <c r="L106" s="72"/>
      <c r="M106" s="83"/>
      <c r="N106" s="83"/>
      <c r="O106" s="98"/>
      <c r="P106" s="98"/>
      <c r="Q106" s="98"/>
      <c r="R106" s="98"/>
      <c r="S106" s="99"/>
      <c r="T106" s="112"/>
      <c r="U106" s="80"/>
      <c r="V106" s="80"/>
      <c r="X106" s="80"/>
    </row>
    <row r="107" spans="1:24">
      <c r="A107" s="83"/>
      <c r="B107" s="110"/>
      <c r="C107" s="110"/>
      <c r="D107" s="83"/>
      <c r="E107" s="83"/>
      <c r="F107" s="83"/>
      <c r="G107" s="72"/>
      <c r="H107" s="83"/>
      <c r="I107" s="83"/>
      <c r="J107" s="83"/>
      <c r="K107" s="83"/>
      <c r="L107" s="72"/>
      <c r="M107" s="83"/>
      <c r="N107" s="83"/>
      <c r="O107" s="98"/>
      <c r="P107" s="98"/>
      <c r="Q107" s="98"/>
      <c r="R107" s="98"/>
      <c r="S107" s="99"/>
      <c r="T107" s="112"/>
      <c r="U107" s="80"/>
      <c r="V107" s="80"/>
      <c r="X107" s="80"/>
    </row>
    <row r="108" spans="1:24">
      <c r="A108" s="83"/>
      <c r="B108" s="110"/>
      <c r="C108" s="110"/>
      <c r="D108" s="83"/>
      <c r="E108" s="83"/>
      <c r="F108" s="83"/>
      <c r="G108" s="72"/>
      <c r="H108" s="83"/>
      <c r="I108" s="83"/>
      <c r="J108" s="83"/>
      <c r="K108" s="83"/>
      <c r="L108" s="72"/>
      <c r="M108" s="83"/>
      <c r="N108" s="83"/>
      <c r="O108" s="98"/>
      <c r="P108" s="98"/>
      <c r="Q108" s="98"/>
      <c r="R108" s="98"/>
      <c r="S108" s="99"/>
      <c r="T108" s="112"/>
      <c r="U108" s="80"/>
      <c r="V108" s="80"/>
      <c r="X108" s="80"/>
    </row>
    <row r="109" spans="1:24">
      <c r="A109" s="83"/>
      <c r="B109" s="110"/>
      <c r="C109" s="110"/>
      <c r="D109" s="83"/>
      <c r="E109" s="83"/>
      <c r="F109" s="83"/>
      <c r="G109" s="72"/>
      <c r="H109" s="83"/>
      <c r="I109" s="83"/>
      <c r="J109" s="83"/>
      <c r="K109" s="83"/>
      <c r="L109" s="72"/>
      <c r="M109" s="83"/>
      <c r="N109" s="83"/>
      <c r="O109" s="98"/>
      <c r="P109" s="98"/>
      <c r="Q109" s="98"/>
      <c r="R109" s="98"/>
      <c r="S109" s="99"/>
      <c r="T109" s="112"/>
      <c r="U109" s="80"/>
      <c r="V109" s="80"/>
      <c r="X109" s="80"/>
    </row>
    <row r="110" spans="1:24">
      <c r="A110" s="83"/>
      <c r="B110" s="110"/>
      <c r="C110" s="110"/>
      <c r="D110" s="83"/>
      <c r="E110" s="83"/>
      <c r="F110" s="83"/>
      <c r="G110" s="72"/>
      <c r="H110" s="83"/>
      <c r="I110" s="83"/>
      <c r="J110" s="83"/>
      <c r="K110" s="83"/>
      <c r="L110" s="72"/>
      <c r="M110" s="83"/>
      <c r="N110" s="83"/>
      <c r="O110" s="98"/>
      <c r="P110" s="98"/>
      <c r="Q110" s="98"/>
      <c r="R110" s="98"/>
      <c r="S110" s="99"/>
      <c r="T110" s="112"/>
      <c r="U110" s="80"/>
      <c r="V110" s="80"/>
      <c r="X110" s="80"/>
    </row>
    <row r="111" spans="1:24">
      <c r="A111" s="83"/>
      <c r="B111" s="110"/>
      <c r="C111" s="110"/>
      <c r="D111" s="83"/>
      <c r="E111" s="83"/>
      <c r="F111" s="83"/>
      <c r="G111" s="72"/>
      <c r="H111" s="83"/>
      <c r="I111" s="83"/>
      <c r="J111" s="83"/>
      <c r="K111" s="83"/>
      <c r="L111" s="72"/>
      <c r="M111" s="83"/>
      <c r="N111" s="83"/>
      <c r="O111" s="98"/>
      <c r="P111" s="98"/>
      <c r="Q111" s="98"/>
      <c r="R111" s="98"/>
      <c r="S111" s="99"/>
      <c r="T111" s="112"/>
      <c r="U111" s="80"/>
      <c r="V111" s="80"/>
      <c r="X111" s="80"/>
    </row>
    <row r="112" spans="1:24">
      <c r="A112" s="83"/>
      <c r="B112" s="110"/>
      <c r="C112" s="110"/>
      <c r="D112" s="83"/>
      <c r="E112" s="83"/>
      <c r="F112" s="83"/>
      <c r="G112" s="72"/>
      <c r="H112" s="83"/>
      <c r="I112" s="83"/>
      <c r="J112" s="83"/>
      <c r="K112" s="83"/>
      <c r="L112" s="72"/>
      <c r="M112" s="83"/>
      <c r="N112" s="83"/>
      <c r="O112" s="98"/>
      <c r="P112" s="98"/>
      <c r="Q112" s="98"/>
      <c r="R112" s="98"/>
      <c r="S112" s="99"/>
      <c r="T112" s="112"/>
      <c r="U112" s="80"/>
      <c r="V112" s="80"/>
      <c r="X112" s="80"/>
    </row>
    <row r="113" spans="1:24">
      <c r="A113" s="83"/>
      <c r="B113" s="110"/>
      <c r="C113" s="110"/>
      <c r="D113" s="83"/>
      <c r="E113" s="83"/>
      <c r="F113" s="83"/>
      <c r="G113" s="72"/>
      <c r="H113" s="83"/>
      <c r="I113" s="83"/>
      <c r="J113" s="83"/>
      <c r="K113" s="83"/>
      <c r="L113" s="72"/>
      <c r="M113" s="83"/>
      <c r="N113" s="83"/>
      <c r="O113" s="98"/>
      <c r="P113" s="98"/>
      <c r="Q113" s="98"/>
      <c r="R113" s="98"/>
      <c r="S113" s="99"/>
      <c r="T113" s="112"/>
      <c r="U113" s="80"/>
      <c r="V113" s="80"/>
      <c r="X113" s="80"/>
    </row>
    <row r="114" spans="1:24">
      <c r="A114" s="83"/>
      <c r="B114" s="110"/>
      <c r="C114" s="110"/>
      <c r="D114" s="83"/>
      <c r="E114" s="83"/>
      <c r="F114" s="83"/>
      <c r="G114" s="72"/>
      <c r="H114" s="83"/>
      <c r="I114" s="83"/>
      <c r="J114" s="83"/>
      <c r="K114" s="83"/>
      <c r="L114" s="72"/>
      <c r="M114" s="83"/>
      <c r="N114" s="83"/>
      <c r="O114" s="98"/>
      <c r="P114" s="98"/>
      <c r="Q114" s="98"/>
      <c r="R114" s="98"/>
      <c r="S114" s="99"/>
      <c r="T114" s="112"/>
      <c r="U114" s="80"/>
      <c r="V114" s="80"/>
      <c r="X114" s="80"/>
    </row>
    <row r="115" spans="1:24">
      <c r="A115" s="83"/>
      <c r="B115" s="110"/>
      <c r="C115" s="110"/>
      <c r="D115" s="83"/>
      <c r="E115" s="83"/>
      <c r="F115" s="83"/>
      <c r="G115" s="72"/>
      <c r="H115" s="83"/>
      <c r="I115" s="83"/>
      <c r="J115" s="83"/>
      <c r="K115" s="83"/>
      <c r="L115" s="72"/>
      <c r="M115" s="83"/>
      <c r="N115" s="83"/>
      <c r="O115" s="98"/>
      <c r="P115" s="98"/>
      <c r="Q115" s="98"/>
      <c r="R115" s="98"/>
      <c r="S115" s="99"/>
      <c r="T115" s="112"/>
      <c r="U115" s="80"/>
      <c r="V115" s="80"/>
      <c r="X115" s="80"/>
    </row>
    <row r="116" spans="1:24">
      <c r="A116" s="83"/>
      <c r="B116" s="110"/>
      <c r="C116" s="110"/>
      <c r="D116" s="83"/>
      <c r="E116" s="83"/>
      <c r="F116" s="83"/>
      <c r="G116" s="72"/>
      <c r="H116" s="83"/>
      <c r="I116" s="83"/>
      <c r="J116" s="83"/>
      <c r="K116" s="83"/>
      <c r="L116" s="72"/>
      <c r="M116" s="83"/>
      <c r="N116" s="83"/>
      <c r="O116" s="98"/>
      <c r="P116" s="98"/>
      <c r="Q116" s="98"/>
      <c r="R116" s="98"/>
      <c r="S116" s="99"/>
      <c r="T116" s="112"/>
      <c r="U116" s="80"/>
      <c r="V116" s="80"/>
      <c r="X116" s="80"/>
    </row>
    <row r="117" spans="1:24">
      <c r="A117" s="83"/>
      <c r="B117" s="110"/>
      <c r="C117" s="110"/>
      <c r="D117" s="83"/>
      <c r="E117" s="83"/>
      <c r="F117" s="83"/>
      <c r="G117" s="72"/>
      <c r="H117" s="83"/>
      <c r="I117" s="83"/>
      <c r="J117" s="83"/>
      <c r="K117" s="83"/>
      <c r="L117" s="72"/>
      <c r="M117" s="83"/>
      <c r="N117" s="83"/>
      <c r="O117" s="98"/>
      <c r="P117" s="98"/>
      <c r="Q117" s="98"/>
      <c r="R117" s="98"/>
      <c r="S117" s="99"/>
      <c r="T117" s="112"/>
      <c r="U117" s="80"/>
      <c r="V117" s="80"/>
      <c r="X117" s="80"/>
    </row>
    <row r="118" spans="1:24">
      <c r="A118" s="83"/>
      <c r="B118" s="110"/>
      <c r="C118" s="110"/>
      <c r="D118" s="83"/>
      <c r="E118" s="83"/>
      <c r="F118" s="83"/>
      <c r="G118" s="72"/>
      <c r="H118" s="83"/>
      <c r="I118" s="83"/>
      <c r="J118" s="83"/>
      <c r="K118" s="83"/>
      <c r="L118" s="72"/>
      <c r="M118" s="83"/>
      <c r="N118" s="83"/>
      <c r="O118" s="98"/>
      <c r="P118" s="98"/>
      <c r="Q118" s="98"/>
      <c r="R118" s="98"/>
      <c r="S118" s="99"/>
      <c r="T118" s="112"/>
      <c r="U118" s="80"/>
      <c r="V118" s="80"/>
      <c r="X118" s="80"/>
    </row>
    <row r="119" spans="1:24">
      <c r="A119" s="83"/>
      <c r="B119" s="110"/>
      <c r="C119" s="110"/>
      <c r="D119" s="83"/>
      <c r="E119" s="83"/>
      <c r="F119" s="83"/>
      <c r="G119" s="72"/>
      <c r="H119" s="83"/>
      <c r="I119" s="83"/>
      <c r="J119" s="83"/>
      <c r="K119" s="83"/>
      <c r="L119" s="72"/>
      <c r="M119" s="83"/>
      <c r="N119" s="83"/>
      <c r="O119" s="98"/>
      <c r="P119" s="98"/>
      <c r="Q119" s="98"/>
      <c r="R119" s="98"/>
      <c r="S119" s="99"/>
      <c r="T119" s="112"/>
      <c r="U119" s="80"/>
      <c r="V119" s="80"/>
      <c r="X119" s="80"/>
    </row>
    <row r="120" spans="1:24">
      <c r="A120" s="83"/>
      <c r="B120" s="110"/>
      <c r="C120" s="110"/>
      <c r="D120" s="83"/>
      <c r="E120" s="83"/>
      <c r="F120" s="83"/>
      <c r="G120" s="72"/>
      <c r="H120" s="83"/>
      <c r="I120" s="83"/>
      <c r="J120" s="83"/>
      <c r="K120" s="83"/>
      <c r="L120" s="72"/>
      <c r="M120" s="83"/>
      <c r="N120" s="83"/>
      <c r="O120" s="98"/>
      <c r="P120" s="98"/>
      <c r="Q120" s="98"/>
      <c r="R120" s="98"/>
      <c r="S120" s="99"/>
      <c r="T120" s="112"/>
      <c r="U120" s="80"/>
      <c r="V120" s="80"/>
      <c r="X120" s="80"/>
    </row>
    <row r="121" spans="1:24">
      <c r="A121" s="83"/>
      <c r="B121" s="110"/>
      <c r="C121" s="110"/>
      <c r="D121" s="83"/>
      <c r="E121" s="83"/>
      <c r="F121" s="83"/>
      <c r="G121" s="72"/>
      <c r="H121" s="83"/>
      <c r="I121" s="83"/>
      <c r="J121" s="83"/>
      <c r="K121" s="83"/>
      <c r="L121" s="72"/>
      <c r="M121" s="83"/>
      <c r="N121" s="83"/>
      <c r="O121" s="98"/>
      <c r="P121" s="98"/>
      <c r="Q121" s="98"/>
      <c r="R121" s="98"/>
      <c r="S121" s="99"/>
      <c r="T121" s="112"/>
      <c r="U121" s="80"/>
      <c r="V121" s="80"/>
      <c r="X121" s="80"/>
    </row>
    <row r="122" spans="1:24">
      <c r="A122" s="83"/>
      <c r="B122" s="110"/>
      <c r="C122" s="110"/>
      <c r="D122" s="83"/>
      <c r="E122" s="83"/>
      <c r="F122" s="83"/>
      <c r="G122" s="72"/>
      <c r="H122" s="83"/>
      <c r="I122" s="83"/>
      <c r="J122" s="83"/>
      <c r="K122" s="83"/>
      <c r="L122" s="72"/>
      <c r="M122" s="83"/>
      <c r="N122" s="83"/>
      <c r="O122" s="98"/>
      <c r="P122" s="98"/>
      <c r="Q122" s="98"/>
      <c r="R122" s="98"/>
      <c r="S122" s="99"/>
      <c r="T122" s="112"/>
      <c r="U122" s="80"/>
      <c r="V122" s="80"/>
      <c r="X122" s="80"/>
    </row>
    <row r="123" spans="1:24">
      <c r="A123" s="83"/>
      <c r="B123" s="110"/>
      <c r="C123" s="110"/>
      <c r="D123" s="83"/>
      <c r="E123" s="83"/>
      <c r="F123" s="83"/>
      <c r="G123" s="72"/>
      <c r="H123" s="83"/>
      <c r="I123" s="83"/>
      <c r="J123" s="83"/>
      <c r="K123" s="83"/>
      <c r="L123" s="72"/>
      <c r="M123" s="83"/>
      <c r="N123" s="83"/>
      <c r="O123" s="98"/>
      <c r="P123" s="98"/>
      <c r="Q123" s="98"/>
      <c r="R123" s="98"/>
      <c r="S123" s="99"/>
      <c r="T123" s="112"/>
      <c r="U123" s="80"/>
      <c r="V123" s="80"/>
      <c r="X123" s="80"/>
    </row>
    <row r="124" spans="1:24">
      <c r="A124" s="83"/>
      <c r="B124" s="110"/>
      <c r="C124" s="110"/>
      <c r="D124" s="83"/>
      <c r="E124" s="83"/>
      <c r="F124" s="83"/>
      <c r="G124" s="72"/>
      <c r="H124" s="83"/>
      <c r="I124" s="83"/>
      <c r="J124" s="83"/>
      <c r="K124" s="83"/>
      <c r="L124" s="72"/>
      <c r="M124" s="83"/>
      <c r="N124" s="83"/>
      <c r="O124" s="98"/>
      <c r="P124" s="98"/>
      <c r="Q124" s="98"/>
      <c r="R124" s="98"/>
      <c r="S124" s="99"/>
      <c r="T124" s="112"/>
      <c r="U124" s="80"/>
      <c r="V124" s="80"/>
      <c r="X124" s="80"/>
    </row>
    <row r="125" spans="1:24">
      <c r="A125" s="83"/>
      <c r="B125" s="110"/>
      <c r="C125" s="110"/>
      <c r="D125" s="83"/>
      <c r="E125" s="83"/>
      <c r="F125" s="83"/>
      <c r="G125" s="72"/>
      <c r="H125" s="83"/>
      <c r="I125" s="83"/>
      <c r="J125" s="83"/>
      <c r="K125" s="83"/>
      <c r="L125" s="72"/>
      <c r="M125" s="83"/>
      <c r="N125" s="83"/>
      <c r="O125" s="98"/>
      <c r="P125" s="98"/>
      <c r="Q125" s="98"/>
      <c r="R125" s="98"/>
      <c r="S125" s="99"/>
      <c r="T125" s="112"/>
      <c r="U125" s="80"/>
      <c r="V125" s="80"/>
      <c r="X125" s="80"/>
    </row>
    <row r="126" spans="1:24">
      <c r="A126" s="83"/>
      <c r="B126" s="110"/>
      <c r="C126" s="110"/>
      <c r="D126" s="83"/>
      <c r="E126" s="83"/>
      <c r="F126" s="83"/>
      <c r="G126" s="72"/>
      <c r="H126" s="83"/>
      <c r="I126" s="83"/>
      <c r="J126" s="83"/>
      <c r="K126" s="83"/>
      <c r="L126" s="72"/>
      <c r="M126" s="83"/>
      <c r="N126" s="83"/>
      <c r="O126" s="98"/>
      <c r="P126" s="98"/>
      <c r="Q126" s="98"/>
      <c r="R126" s="98"/>
      <c r="S126" s="99"/>
      <c r="T126" s="112"/>
      <c r="U126" s="80"/>
      <c r="V126" s="80"/>
      <c r="X126" s="80"/>
    </row>
    <row r="127" spans="1:24">
      <c r="A127" s="83"/>
      <c r="B127" s="110"/>
      <c r="C127" s="110"/>
      <c r="D127" s="83"/>
      <c r="E127" s="83"/>
      <c r="F127" s="83"/>
      <c r="G127" s="72"/>
      <c r="H127" s="83"/>
      <c r="I127" s="83"/>
      <c r="J127" s="83"/>
      <c r="K127" s="83"/>
      <c r="L127" s="72"/>
      <c r="M127" s="83"/>
      <c r="N127" s="83"/>
      <c r="O127" s="98"/>
      <c r="P127" s="98"/>
      <c r="Q127" s="98"/>
      <c r="R127" s="98"/>
      <c r="S127" s="99"/>
      <c r="T127" s="112"/>
      <c r="U127" s="80"/>
      <c r="V127" s="80"/>
      <c r="X127" s="80"/>
    </row>
    <row r="128" spans="1:24">
      <c r="A128" s="83"/>
      <c r="B128" s="110"/>
      <c r="C128" s="110"/>
      <c r="D128" s="83"/>
      <c r="E128" s="83"/>
      <c r="F128" s="83"/>
      <c r="G128" s="72"/>
      <c r="H128" s="83"/>
      <c r="I128" s="83"/>
      <c r="J128" s="83"/>
      <c r="K128" s="83"/>
      <c r="L128" s="72"/>
      <c r="M128" s="83"/>
      <c r="N128" s="83"/>
      <c r="O128" s="98"/>
      <c r="P128" s="98"/>
      <c r="Q128" s="98"/>
      <c r="R128" s="98"/>
      <c r="S128" s="99"/>
      <c r="T128" s="112"/>
      <c r="U128" s="80"/>
      <c r="V128" s="80"/>
      <c r="X128" s="80"/>
    </row>
    <row r="129" spans="1:24">
      <c r="A129" s="83"/>
      <c r="B129" s="110"/>
      <c r="C129" s="110"/>
      <c r="D129" s="83"/>
      <c r="E129" s="83"/>
      <c r="F129" s="83"/>
      <c r="G129" s="72"/>
      <c r="H129" s="83"/>
      <c r="I129" s="83"/>
      <c r="J129" s="83"/>
      <c r="K129" s="83"/>
      <c r="L129" s="72"/>
      <c r="M129" s="83"/>
      <c r="N129" s="83"/>
      <c r="O129" s="98"/>
      <c r="P129" s="98"/>
      <c r="Q129" s="98"/>
      <c r="R129" s="98"/>
      <c r="S129" s="99"/>
      <c r="T129" s="112"/>
      <c r="U129" s="80"/>
      <c r="V129" s="80"/>
      <c r="X129" s="80"/>
    </row>
    <row r="130" spans="1:24">
      <c r="A130" s="83"/>
      <c r="B130" s="110"/>
      <c r="C130" s="110"/>
      <c r="D130" s="83"/>
      <c r="E130" s="83"/>
      <c r="F130" s="83"/>
      <c r="G130" s="72"/>
      <c r="H130" s="83"/>
      <c r="I130" s="83"/>
      <c r="J130" s="83"/>
      <c r="K130" s="83"/>
      <c r="L130" s="72"/>
      <c r="M130" s="83"/>
      <c r="N130" s="83"/>
      <c r="O130" s="98"/>
      <c r="P130" s="98"/>
      <c r="Q130" s="98"/>
      <c r="R130" s="98"/>
      <c r="S130" s="99"/>
      <c r="T130" s="112"/>
      <c r="U130" s="80"/>
      <c r="V130" s="80"/>
      <c r="X130" s="80"/>
    </row>
    <row r="131" spans="1:24">
      <c r="A131" s="83"/>
      <c r="B131" s="110"/>
      <c r="C131" s="110"/>
      <c r="D131" s="83"/>
      <c r="E131" s="83"/>
      <c r="F131" s="83"/>
      <c r="G131" s="72"/>
      <c r="H131" s="83"/>
      <c r="I131" s="83"/>
      <c r="J131" s="83"/>
      <c r="K131" s="83"/>
      <c r="L131" s="72"/>
      <c r="M131" s="83"/>
      <c r="N131" s="83"/>
      <c r="O131" s="98"/>
      <c r="P131" s="98"/>
      <c r="Q131" s="98"/>
      <c r="R131" s="98"/>
      <c r="S131" s="99"/>
      <c r="T131" s="112"/>
      <c r="U131" s="80"/>
      <c r="V131" s="80"/>
      <c r="X131" s="80"/>
    </row>
    <row r="132" spans="1:24">
      <c r="A132" s="83"/>
      <c r="B132" s="110"/>
      <c r="C132" s="110"/>
      <c r="D132" s="83"/>
      <c r="E132" s="83"/>
      <c r="F132" s="83"/>
      <c r="G132" s="72"/>
      <c r="H132" s="83"/>
      <c r="I132" s="83"/>
      <c r="J132" s="83"/>
      <c r="K132" s="83"/>
      <c r="L132" s="72"/>
      <c r="M132" s="83"/>
      <c r="N132" s="83"/>
      <c r="O132" s="98"/>
      <c r="P132" s="98"/>
      <c r="Q132" s="98"/>
      <c r="R132" s="98"/>
      <c r="S132" s="99"/>
      <c r="T132" s="112"/>
      <c r="U132" s="80"/>
      <c r="V132" s="80"/>
      <c r="X132" s="80"/>
    </row>
    <row r="133" spans="1:24">
      <c r="A133" s="83"/>
      <c r="B133" s="110"/>
      <c r="C133" s="110"/>
      <c r="D133" s="83"/>
      <c r="E133" s="83"/>
      <c r="F133" s="83"/>
      <c r="G133" s="72"/>
      <c r="H133" s="83"/>
      <c r="I133" s="83"/>
      <c r="J133" s="83"/>
      <c r="K133" s="83"/>
      <c r="L133" s="72"/>
      <c r="M133" s="83"/>
      <c r="N133" s="83"/>
      <c r="O133" s="98"/>
      <c r="P133" s="98"/>
      <c r="Q133" s="98"/>
      <c r="R133" s="98"/>
      <c r="S133" s="99"/>
      <c r="T133" s="112"/>
      <c r="U133" s="80"/>
      <c r="V133" s="80"/>
      <c r="X133" s="80"/>
    </row>
    <row r="134" spans="1:24">
      <c r="A134" s="83"/>
      <c r="B134" s="110"/>
      <c r="C134" s="110"/>
      <c r="D134" s="83"/>
      <c r="E134" s="83"/>
      <c r="F134" s="83"/>
      <c r="G134" s="72"/>
      <c r="H134" s="83"/>
      <c r="I134" s="83"/>
      <c r="J134" s="83"/>
      <c r="K134" s="83"/>
      <c r="L134" s="72"/>
      <c r="M134" s="83"/>
      <c r="N134" s="83"/>
      <c r="O134" s="98"/>
      <c r="P134" s="98"/>
      <c r="Q134" s="98"/>
      <c r="R134" s="98"/>
      <c r="S134" s="99"/>
      <c r="T134" s="112"/>
      <c r="U134" s="80"/>
      <c r="V134" s="80"/>
      <c r="X134" s="80"/>
    </row>
    <row r="135" spans="1:24">
      <c r="A135" s="83"/>
      <c r="B135" s="110"/>
      <c r="C135" s="110"/>
      <c r="D135" s="83"/>
      <c r="E135" s="83"/>
      <c r="F135" s="83"/>
      <c r="G135" s="72"/>
      <c r="H135" s="83"/>
      <c r="I135" s="83"/>
      <c r="J135" s="83"/>
      <c r="K135" s="83"/>
      <c r="L135" s="72"/>
      <c r="M135" s="83"/>
      <c r="N135" s="83"/>
      <c r="O135" s="98"/>
      <c r="P135" s="98"/>
      <c r="Q135" s="98"/>
      <c r="R135" s="98"/>
      <c r="S135" s="99"/>
      <c r="T135" s="112"/>
      <c r="U135" s="80"/>
      <c r="V135" s="80"/>
      <c r="X135" s="80"/>
    </row>
    <row r="136" spans="1:24">
      <c r="A136" s="83"/>
      <c r="B136" s="110"/>
      <c r="C136" s="110"/>
      <c r="D136" s="83"/>
      <c r="E136" s="83"/>
      <c r="F136" s="83"/>
      <c r="G136" s="72"/>
      <c r="H136" s="83"/>
      <c r="I136" s="83"/>
      <c r="J136" s="83"/>
      <c r="K136" s="83"/>
      <c r="L136" s="72"/>
      <c r="M136" s="83"/>
      <c r="N136" s="83"/>
      <c r="O136" s="98"/>
      <c r="P136" s="98"/>
      <c r="Q136" s="98"/>
      <c r="R136" s="98"/>
      <c r="S136" s="99"/>
      <c r="T136" s="112"/>
      <c r="U136" s="80"/>
      <c r="V136" s="80"/>
      <c r="X136" s="80"/>
    </row>
    <row r="137" spans="1:24">
      <c r="A137" s="83"/>
      <c r="B137" s="110"/>
      <c r="C137" s="110"/>
      <c r="D137" s="83"/>
      <c r="E137" s="83"/>
      <c r="F137" s="83"/>
      <c r="G137" s="72"/>
      <c r="H137" s="83"/>
      <c r="I137" s="83"/>
      <c r="J137" s="83"/>
      <c r="K137" s="83"/>
      <c r="L137" s="72"/>
      <c r="M137" s="83"/>
      <c r="N137" s="83"/>
      <c r="O137" s="98"/>
      <c r="P137" s="98"/>
      <c r="Q137" s="98"/>
      <c r="R137" s="98"/>
      <c r="S137" s="99"/>
      <c r="T137" s="112"/>
      <c r="U137" s="80"/>
      <c r="V137" s="80"/>
      <c r="X137" s="80"/>
    </row>
    <row r="138" spans="1:24">
      <c r="A138" s="83"/>
      <c r="B138" s="110"/>
      <c r="C138" s="110"/>
      <c r="D138" s="83"/>
      <c r="E138" s="83"/>
      <c r="F138" s="83"/>
      <c r="G138" s="72"/>
      <c r="H138" s="83"/>
      <c r="I138" s="83"/>
      <c r="J138" s="83"/>
      <c r="K138" s="83"/>
      <c r="L138" s="72"/>
      <c r="M138" s="83"/>
      <c r="N138" s="83"/>
      <c r="O138" s="98"/>
      <c r="P138" s="98"/>
      <c r="Q138" s="98"/>
      <c r="R138" s="98"/>
      <c r="S138" s="99"/>
      <c r="T138" s="112"/>
      <c r="U138" s="80"/>
      <c r="V138" s="80"/>
      <c r="X138" s="80"/>
    </row>
    <row r="139" spans="1:24">
      <c r="A139" s="83"/>
      <c r="B139" s="110"/>
      <c r="C139" s="110"/>
      <c r="D139" s="83"/>
      <c r="E139" s="83"/>
      <c r="F139" s="83"/>
      <c r="G139" s="72"/>
      <c r="H139" s="83"/>
      <c r="I139" s="83"/>
      <c r="J139" s="83"/>
      <c r="K139" s="83"/>
      <c r="L139" s="72"/>
      <c r="M139" s="83"/>
      <c r="N139" s="83"/>
      <c r="O139" s="98"/>
      <c r="P139" s="98"/>
      <c r="Q139" s="98"/>
      <c r="R139" s="98"/>
      <c r="S139" s="99"/>
      <c r="T139" s="112"/>
      <c r="U139" s="80"/>
      <c r="V139" s="80"/>
      <c r="X139" s="80"/>
    </row>
    <row r="140" spans="1:24">
      <c r="A140" s="83"/>
      <c r="B140" s="110"/>
      <c r="C140" s="110"/>
      <c r="D140" s="83"/>
      <c r="E140" s="83"/>
      <c r="F140" s="83"/>
      <c r="G140" s="72"/>
      <c r="H140" s="83"/>
      <c r="I140" s="83"/>
      <c r="J140" s="83"/>
      <c r="K140" s="83"/>
      <c r="L140" s="72"/>
      <c r="M140" s="83"/>
      <c r="N140" s="83"/>
      <c r="O140" s="98"/>
      <c r="P140" s="98"/>
      <c r="Q140" s="98"/>
      <c r="R140" s="98"/>
      <c r="S140" s="99"/>
      <c r="T140" s="112"/>
      <c r="U140" s="80"/>
      <c r="V140" s="80"/>
      <c r="X140" s="80"/>
    </row>
    <row r="141" spans="1:24">
      <c r="A141" s="83"/>
      <c r="B141" s="110"/>
      <c r="C141" s="110"/>
      <c r="D141" s="83"/>
      <c r="E141" s="83"/>
      <c r="F141" s="83"/>
      <c r="G141" s="72"/>
      <c r="H141" s="83"/>
      <c r="I141" s="83"/>
      <c r="J141" s="83"/>
      <c r="K141" s="83"/>
      <c r="L141" s="72"/>
      <c r="M141" s="83"/>
      <c r="N141" s="83"/>
      <c r="O141" s="98"/>
      <c r="P141" s="98"/>
      <c r="Q141" s="98"/>
      <c r="R141" s="98"/>
      <c r="S141" s="99"/>
      <c r="T141" s="112"/>
      <c r="U141" s="80"/>
      <c r="V141" s="80"/>
      <c r="X141" s="80"/>
    </row>
    <row r="142" spans="1:24">
      <c r="A142" s="83"/>
      <c r="B142" s="110"/>
      <c r="C142" s="110"/>
      <c r="D142" s="83"/>
      <c r="E142" s="83"/>
      <c r="F142" s="83"/>
      <c r="G142" s="72"/>
      <c r="H142" s="83"/>
      <c r="I142" s="83"/>
      <c r="J142" s="83"/>
      <c r="K142" s="83"/>
      <c r="L142" s="72"/>
      <c r="M142" s="83"/>
      <c r="N142" s="83"/>
      <c r="O142" s="98"/>
      <c r="P142" s="98"/>
      <c r="Q142" s="98"/>
      <c r="R142" s="98"/>
      <c r="S142" s="99"/>
      <c r="T142" s="112"/>
      <c r="U142" s="80"/>
      <c r="V142" s="80"/>
      <c r="X142" s="80"/>
    </row>
    <row r="143" spans="1:24">
      <c r="A143" s="83"/>
      <c r="B143" s="110"/>
      <c r="C143" s="110"/>
      <c r="D143" s="83"/>
      <c r="E143" s="83"/>
      <c r="F143" s="83"/>
      <c r="G143" s="72"/>
      <c r="H143" s="83"/>
      <c r="I143" s="83"/>
      <c r="J143" s="83"/>
      <c r="K143" s="83"/>
      <c r="L143" s="72"/>
      <c r="M143" s="83"/>
      <c r="N143" s="83"/>
      <c r="O143" s="98"/>
      <c r="P143" s="98"/>
      <c r="Q143" s="98"/>
      <c r="R143" s="98"/>
      <c r="S143" s="99"/>
      <c r="T143" s="112"/>
      <c r="U143" s="80"/>
      <c r="V143" s="80"/>
      <c r="X143" s="80"/>
    </row>
    <row r="144" spans="1:24">
      <c r="A144" s="83"/>
      <c r="B144" s="110"/>
      <c r="C144" s="110"/>
      <c r="D144" s="83"/>
      <c r="E144" s="83"/>
      <c r="F144" s="83"/>
      <c r="G144" s="72"/>
      <c r="H144" s="83"/>
      <c r="I144" s="83"/>
      <c r="J144" s="83"/>
      <c r="K144" s="83"/>
      <c r="L144" s="72"/>
      <c r="M144" s="83"/>
      <c r="N144" s="83"/>
      <c r="O144" s="98"/>
      <c r="P144" s="98"/>
      <c r="Q144" s="98"/>
      <c r="R144" s="98"/>
      <c r="S144" s="99"/>
      <c r="T144" s="112"/>
      <c r="U144" s="80"/>
      <c r="V144" s="80"/>
      <c r="X144" s="80"/>
    </row>
    <row r="145" spans="1:24">
      <c r="A145" s="83"/>
      <c r="B145" s="110"/>
      <c r="C145" s="110"/>
      <c r="D145" s="83"/>
      <c r="E145" s="83"/>
      <c r="F145" s="83"/>
      <c r="G145" s="72"/>
      <c r="H145" s="83"/>
      <c r="I145" s="83"/>
      <c r="J145" s="83"/>
      <c r="K145" s="83"/>
      <c r="L145" s="72"/>
      <c r="M145" s="83"/>
      <c r="N145" s="83"/>
      <c r="O145" s="98"/>
      <c r="P145" s="98"/>
      <c r="Q145" s="98"/>
      <c r="R145" s="98"/>
      <c r="S145" s="99"/>
      <c r="T145" s="112"/>
      <c r="U145" s="80"/>
      <c r="V145" s="80"/>
      <c r="X145" s="80"/>
    </row>
    <row r="146" spans="1:24">
      <c r="A146" s="83"/>
      <c r="B146" s="110"/>
      <c r="C146" s="110"/>
      <c r="D146" s="83"/>
      <c r="E146" s="83"/>
      <c r="F146" s="83"/>
      <c r="G146" s="72"/>
      <c r="H146" s="83"/>
      <c r="I146" s="83"/>
      <c r="J146" s="83"/>
      <c r="K146" s="83"/>
      <c r="L146" s="72"/>
      <c r="M146" s="83"/>
      <c r="N146" s="83"/>
      <c r="O146" s="98"/>
      <c r="P146" s="98"/>
      <c r="Q146" s="98"/>
      <c r="R146" s="98"/>
      <c r="S146" s="99"/>
      <c r="T146" s="112"/>
      <c r="U146" s="80"/>
      <c r="V146" s="80"/>
      <c r="X146" s="80"/>
    </row>
    <row r="147" spans="1:24">
      <c r="A147" s="83"/>
      <c r="B147" s="110"/>
      <c r="C147" s="110"/>
      <c r="D147" s="83"/>
      <c r="E147" s="83"/>
      <c r="F147" s="83"/>
      <c r="G147" s="72"/>
      <c r="H147" s="83"/>
      <c r="I147" s="83"/>
      <c r="J147" s="83"/>
      <c r="K147" s="83"/>
      <c r="L147" s="72"/>
      <c r="M147" s="83"/>
      <c r="N147" s="83"/>
      <c r="O147" s="98"/>
      <c r="P147" s="98"/>
      <c r="Q147" s="98"/>
      <c r="R147" s="98"/>
      <c r="S147" s="99"/>
      <c r="T147" s="112"/>
      <c r="U147" s="80"/>
      <c r="V147" s="80"/>
      <c r="X147" s="80"/>
    </row>
    <row r="148" spans="1:24">
      <c r="A148" s="83"/>
      <c r="B148" s="110"/>
      <c r="C148" s="110"/>
      <c r="D148" s="83"/>
      <c r="E148" s="83"/>
      <c r="F148" s="83"/>
      <c r="G148" s="72"/>
      <c r="H148" s="83"/>
      <c r="I148" s="83"/>
      <c r="J148" s="83"/>
      <c r="K148" s="83"/>
      <c r="L148" s="72"/>
      <c r="M148" s="83"/>
      <c r="N148" s="83"/>
      <c r="O148" s="98"/>
      <c r="P148" s="98"/>
      <c r="Q148" s="98"/>
      <c r="R148" s="98"/>
      <c r="S148" s="99"/>
      <c r="T148" s="112"/>
      <c r="U148" s="80"/>
      <c r="V148" s="80"/>
      <c r="X148" s="80"/>
    </row>
    <row r="149" spans="1:24">
      <c r="A149" s="83"/>
      <c r="B149" s="110"/>
      <c r="C149" s="110"/>
      <c r="D149" s="83"/>
      <c r="E149" s="83"/>
      <c r="F149" s="83"/>
      <c r="G149" s="72"/>
      <c r="H149" s="83"/>
      <c r="I149" s="83"/>
      <c r="J149" s="83"/>
      <c r="K149" s="83"/>
      <c r="L149" s="72"/>
      <c r="M149" s="83"/>
      <c r="N149" s="83"/>
      <c r="O149" s="98"/>
      <c r="P149" s="98"/>
      <c r="Q149" s="98"/>
      <c r="R149" s="98"/>
      <c r="S149" s="99"/>
      <c r="T149" s="112"/>
      <c r="U149" s="80"/>
      <c r="V149" s="80"/>
      <c r="X149" s="80"/>
    </row>
    <row r="150" spans="1:24">
      <c r="A150" s="83"/>
      <c r="B150" s="110"/>
      <c r="C150" s="110"/>
      <c r="D150" s="83"/>
      <c r="E150" s="83"/>
      <c r="F150" s="83"/>
      <c r="G150" s="72"/>
      <c r="H150" s="83"/>
      <c r="I150" s="83"/>
      <c r="J150" s="83"/>
      <c r="K150" s="83"/>
      <c r="L150" s="72"/>
      <c r="M150" s="83"/>
      <c r="N150" s="83"/>
      <c r="O150" s="98"/>
      <c r="P150" s="98"/>
      <c r="Q150" s="98"/>
      <c r="R150" s="98"/>
      <c r="S150" s="99"/>
      <c r="T150" s="112"/>
      <c r="U150" s="80"/>
      <c r="V150" s="80"/>
      <c r="X150" s="80"/>
    </row>
    <row r="151" spans="1:24">
      <c r="A151" s="83"/>
      <c r="B151" s="110"/>
      <c r="C151" s="110"/>
      <c r="D151" s="83"/>
      <c r="E151" s="83"/>
      <c r="F151" s="83"/>
      <c r="G151" s="72"/>
      <c r="H151" s="83"/>
      <c r="I151" s="83"/>
      <c r="J151" s="83"/>
      <c r="K151" s="83"/>
      <c r="L151" s="72"/>
      <c r="M151" s="83"/>
      <c r="N151" s="83"/>
      <c r="O151" s="98"/>
      <c r="P151" s="98"/>
      <c r="Q151" s="98"/>
      <c r="R151" s="98"/>
      <c r="S151" s="99"/>
      <c r="T151" s="112"/>
      <c r="U151" s="80"/>
      <c r="V151" s="80"/>
      <c r="X151" s="80"/>
    </row>
    <row r="152" spans="1:24">
      <c r="A152" s="83"/>
      <c r="B152" s="110"/>
      <c r="C152" s="110"/>
      <c r="D152" s="83"/>
      <c r="E152" s="83"/>
      <c r="F152" s="83"/>
      <c r="G152" s="72"/>
      <c r="H152" s="83"/>
      <c r="I152" s="83"/>
      <c r="J152" s="83"/>
      <c r="K152" s="83"/>
      <c r="L152" s="72"/>
      <c r="M152" s="83"/>
      <c r="N152" s="83"/>
      <c r="O152" s="98"/>
      <c r="P152" s="98"/>
      <c r="Q152" s="98"/>
      <c r="R152" s="98"/>
      <c r="S152" s="99"/>
      <c r="T152" s="112"/>
      <c r="U152" s="80"/>
      <c r="V152" s="80"/>
      <c r="X152" s="80"/>
    </row>
    <row r="153" spans="1:24">
      <c r="A153" s="83"/>
      <c r="B153" s="110"/>
      <c r="C153" s="110"/>
      <c r="D153" s="83"/>
      <c r="E153" s="83"/>
      <c r="F153" s="83"/>
      <c r="G153" s="72"/>
      <c r="H153" s="83"/>
      <c r="I153" s="83"/>
      <c r="J153" s="83"/>
      <c r="K153" s="83"/>
      <c r="L153" s="72"/>
      <c r="M153" s="83"/>
      <c r="N153" s="83"/>
      <c r="O153" s="98"/>
      <c r="P153" s="98"/>
      <c r="Q153" s="98"/>
      <c r="R153" s="98"/>
      <c r="S153" s="99"/>
      <c r="T153" s="112"/>
      <c r="U153" s="80"/>
      <c r="V153" s="80"/>
      <c r="X153" s="80"/>
    </row>
    <row r="154" spans="1:24">
      <c r="A154" s="83"/>
      <c r="B154" s="110"/>
      <c r="C154" s="110"/>
      <c r="D154" s="83"/>
      <c r="E154" s="83"/>
      <c r="F154" s="83"/>
      <c r="G154" s="72"/>
      <c r="H154" s="83"/>
      <c r="I154" s="83"/>
      <c r="J154" s="83"/>
      <c r="K154" s="83"/>
      <c r="L154" s="72"/>
      <c r="M154" s="83"/>
      <c r="N154" s="83"/>
      <c r="O154" s="98"/>
      <c r="P154" s="98"/>
      <c r="Q154" s="98"/>
      <c r="R154" s="98"/>
      <c r="S154" s="99"/>
      <c r="T154" s="112"/>
      <c r="U154" s="80"/>
      <c r="V154" s="80"/>
      <c r="X154" s="80"/>
    </row>
    <row r="155" spans="1:24">
      <c r="A155" s="83"/>
      <c r="B155" s="110"/>
      <c r="C155" s="110"/>
      <c r="D155" s="83"/>
      <c r="E155" s="83"/>
      <c r="F155" s="83"/>
      <c r="G155" s="72"/>
      <c r="H155" s="83"/>
      <c r="I155" s="83"/>
      <c r="J155" s="83"/>
      <c r="K155" s="83"/>
      <c r="L155" s="72"/>
      <c r="M155" s="83"/>
      <c r="N155" s="83"/>
      <c r="O155" s="98"/>
      <c r="P155" s="98"/>
      <c r="Q155" s="98"/>
      <c r="R155" s="98"/>
      <c r="S155" s="99"/>
      <c r="T155" s="112"/>
      <c r="U155" s="80"/>
      <c r="V155" s="80"/>
      <c r="X155" s="80"/>
    </row>
    <row r="156" spans="1:24">
      <c r="A156" s="83"/>
      <c r="B156" s="110"/>
      <c r="C156" s="110"/>
      <c r="D156" s="83"/>
      <c r="E156" s="83"/>
      <c r="F156" s="83"/>
      <c r="G156" s="72"/>
      <c r="H156" s="83"/>
      <c r="I156" s="83"/>
      <c r="J156" s="83"/>
      <c r="K156" s="83"/>
      <c r="L156" s="72"/>
      <c r="M156" s="83"/>
      <c r="N156" s="83"/>
      <c r="O156" s="98"/>
      <c r="P156" s="98"/>
      <c r="Q156" s="98"/>
      <c r="R156" s="98"/>
      <c r="S156" s="99"/>
      <c r="T156" s="112"/>
      <c r="U156" s="80"/>
      <c r="V156" s="80"/>
      <c r="X156" s="80"/>
    </row>
    <row r="157" spans="1:24">
      <c r="A157" s="83"/>
      <c r="B157" s="110"/>
      <c r="C157" s="110"/>
      <c r="D157" s="83"/>
      <c r="E157" s="83"/>
      <c r="F157" s="83"/>
      <c r="G157" s="72"/>
      <c r="H157" s="83"/>
      <c r="I157" s="83"/>
      <c r="J157" s="83"/>
      <c r="K157" s="83"/>
      <c r="L157" s="72"/>
      <c r="M157" s="83"/>
      <c r="N157" s="83"/>
      <c r="O157" s="98"/>
      <c r="P157" s="98"/>
      <c r="Q157" s="98"/>
      <c r="R157" s="98"/>
      <c r="S157" s="99"/>
      <c r="T157" s="112"/>
      <c r="U157" s="80"/>
      <c r="V157" s="80"/>
      <c r="X157" s="80"/>
    </row>
    <row r="158" spans="1:24">
      <c r="A158" s="83"/>
      <c r="B158" s="110"/>
      <c r="C158" s="110"/>
      <c r="D158" s="83"/>
      <c r="E158" s="83"/>
      <c r="F158" s="83"/>
      <c r="G158" s="72"/>
      <c r="H158" s="83"/>
      <c r="I158" s="83"/>
      <c r="J158" s="83"/>
      <c r="K158" s="83"/>
      <c r="L158" s="72"/>
      <c r="M158" s="83"/>
      <c r="N158" s="83"/>
      <c r="O158" s="98"/>
      <c r="P158" s="98"/>
      <c r="Q158" s="98"/>
      <c r="R158" s="98"/>
      <c r="S158" s="99"/>
      <c r="T158" s="112"/>
      <c r="U158" s="80"/>
      <c r="V158" s="80"/>
      <c r="X158" s="80"/>
    </row>
    <row r="159" spans="1:24">
      <c r="A159" s="83"/>
      <c r="B159" s="110"/>
      <c r="C159" s="110"/>
      <c r="D159" s="83"/>
      <c r="E159" s="83"/>
      <c r="F159" s="83"/>
      <c r="G159" s="72"/>
      <c r="H159" s="83"/>
      <c r="I159" s="83"/>
      <c r="J159" s="83"/>
      <c r="K159" s="83"/>
      <c r="L159" s="72"/>
      <c r="M159" s="83"/>
      <c r="N159" s="83"/>
      <c r="O159" s="98"/>
      <c r="P159" s="98"/>
      <c r="Q159" s="98"/>
      <c r="R159" s="98"/>
      <c r="S159" s="99"/>
      <c r="T159" s="112"/>
      <c r="U159" s="80"/>
      <c r="V159" s="80"/>
      <c r="X159" s="80"/>
    </row>
    <row r="160" spans="1:24">
      <c r="A160" s="83"/>
      <c r="B160" s="110"/>
      <c r="C160" s="110"/>
      <c r="D160" s="83"/>
      <c r="E160" s="83"/>
      <c r="F160" s="83"/>
      <c r="G160" s="72"/>
      <c r="H160" s="83"/>
      <c r="I160" s="83"/>
      <c r="J160" s="83"/>
      <c r="K160" s="83"/>
      <c r="L160" s="72"/>
      <c r="M160" s="83"/>
      <c r="N160" s="83"/>
      <c r="O160" s="98"/>
      <c r="P160" s="98"/>
      <c r="Q160" s="98"/>
      <c r="R160" s="98"/>
      <c r="S160" s="99"/>
      <c r="T160" s="112"/>
      <c r="U160" s="80"/>
      <c r="V160" s="80"/>
      <c r="X160" s="80"/>
    </row>
    <row r="161" spans="1:24">
      <c r="A161" s="83"/>
      <c r="B161" s="110"/>
      <c r="C161" s="110"/>
      <c r="D161" s="83"/>
      <c r="E161" s="83"/>
      <c r="F161" s="83"/>
      <c r="G161" s="72"/>
      <c r="H161" s="83"/>
      <c r="I161" s="83"/>
      <c r="J161" s="83"/>
      <c r="K161" s="83"/>
      <c r="L161" s="72"/>
      <c r="M161" s="83"/>
      <c r="N161" s="83"/>
      <c r="O161" s="98"/>
      <c r="P161" s="98"/>
      <c r="Q161" s="98"/>
      <c r="R161" s="98"/>
      <c r="S161" s="99"/>
      <c r="T161" s="112"/>
      <c r="U161" s="80"/>
      <c r="V161" s="80"/>
      <c r="X161" s="80"/>
    </row>
    <row r="162" spans="1:24">
      <c r="A162" s="83"/>
      <c r="B162" s="110"/>
      <c r="C162" s="110"/>
      <c r="D162" s="83"/>
      <c r="E162" s="83"/>
      <c r="F162" s="83"/>
      <c r="G162" s="72"/>
      <c r="H162" s="83"/>
      <c r="I162" s="83"/>
      <c r="J162" s="83"/>
      <c r="K162" s="83"/>
      <c r="L162" s="72"/>
      <c r="M162" s="83"/>
      <c r="N162" s="83"/>
      <c r="O162" s="98"/>
      <c r="P162" s="98"/>
      <c r="Q162" s="98"/>
      <c r="R162" s="98"/>
      <c r="S162" s="99"/>
      <c r="T162" s="112"/>
      <c r="U162" s="80"/>
      <c r="V162" s="80"/>
      <c r="X162" s="80"/>
    </row>
    <row r="163" spans="1:24">
      <c r="A163" s="83"/>
      <c r="B163" s="110"/>
      <c r="C163" s="110"/>
      <c r="D163" s="83"/>
      <c r="E163" s="83"/>
      <c r="F163" s="83"/>
      <c r="G163" s="72"/>
      <c r="H163" s="83"/>
      <c r="I163" s="83"/>
      <c r="J163" s="83"/>
      <c r="K163" s="83"/>
      <c r="L163" s="72"/>
      <c r="M163" s="83"/>
      <c r="N163" s="83"/>
      <c r="O163" s="98"/>
      <c r="P163" s="98"/>
      <c r="Q163" s="98"/>
      <c r="R163" s="98"/>
      <c r="S163" s="99"/>
      <c r="T163" s="112"/>
      <c r="U163" s="80"/>
      <c r="V163" s="80"/>
      <c r="X163" s="80"/>
    </row>
    <row r="164" spans="1:24">
      <c r="A164" s="83"/>
      <c r="B164" s="110"/>
      <c r="C164" s="110"/>
      <c r="D164" s="83"/>
      <c r="E164" s="83"/>
      <c r="F164" s="83"/>
      <c r="G164" s="72"/>
      <c r="H164" s="83"/>
      <c r="I164" s="83"/>
      <c r="J164" s="83"/>
      <c r="K164" s="83"/>
      <c r="L164" s="72"/>
      <c r="M164" s="83"/>
      <c r="N164" s="83"/>
      <c r="O164" s="98"/>
      <c r="P164" s="98"/>
      <c r="Q164" s="98"/>
      <c r="R164" s="98"/>
      <c r="S164" s="99"/>
      <c r="T164" s="112"/>
      <c r="U164" s="80"/>
      <c r="V164" s="80"/>
      <c r="X164" s="80"/>
    </row>
    <row r="165" spans="1:24">
      <c r="A165" s="83"/>
      <c r="B165" s="110"/>
      <c r="C165" s="110"/>
      <c r="D165" s="83"/>
      <c r="E165" s="83"/>
      <c r="F165" s="83"/>
      <c r="G165" s="72"/>
      <c r="H165" s="83"/>
      <c r="I165" s="83"/>
      <c r="J165" s="83"/>
      <c r="K165" s="83"/>
      <c r="L165" s="72"/>
      <c r="M165" s="83"/>
      <c r="N165" s="83"/>
      <c r="O165" s="98"/>
      <c r="P165" s="98"/>
      <c r="Q165" s="98"/>
      <c r="R165" s="98"/>
      <c r="S165" s="99"/>
      <c r="T165" s="112"/>
      <c r="U165" s="80"/>
      <c r="V165" s="80"/>
      <c r="X165" s="80"/>
    </row>
    <row r="166" spans="1:24">
      <c r="A166" s="83"/>
      <c r="B166" s="110"/>
      <c r="C166" s="110"/>
      <c r="D166" s="83"/>
      <c r="E166" s="83"/>
      <c r="F166" s="83"/>
      <c r="G166" s="72"/>
      <c r="H166" s="83"/>
      <c r="I166" s="83"/>
      <c r="J166" s="83"/>
      <c r="K166" s="83"/>
      <c r="L166" s="72"/>
      <c r="M166" s="83"/>
      <c r="N166" s="83"/>
      <c r="O166" s="98"/>
      <c r="P166" s="98"/>
      <c r="Q166" s="98"/>
      <c r="R166" s="98"/>
      <c r="S166" s="99"/>
      <c r="T166" s="112"/>
      <c r="U166" s="80"/>
      <c r="V166" s="80"/>
      <c r="X166" s="80"/>
    </row>
    <row r="167" spans="1:24">
      <c r="A167" s="83"/>
      <c r="B167" s="110"/>
      <c r="C167" s="110"/>
      <c r="D167" s="83"/>
      <c r="E167" s="83"/>
      <c r="F167" s="83"/>
      <c r="G167" s="72"/>
      <c r="H167" s="83"/>
      <c r="I167" s="83"/>
      <c r="J167" s="83"/>
      <c r="K167" s="83"/>
      <c r="L167" s="72"/>
      <c r="M167" s="83"/>
      <c r="N167" s="83"/>
      <c r="O167" s="98"/>
      <c r="P167" s="98"/>
      <c r="Q167" s="98"/>
      <c r="R167" s="98"/>
      <c r="S167" s="99"/>
      <c r="T167" s="112"/>
      <c r="U167" s="80"/>
      <c r="V167" s="80"/>
      <c r="X167" s="80"/>
    </row>
    <row r="168" spans="1:24">
      <c r="A168" s="83"/>
      <c r="B168" s="110"/>
      <c r="C168" s="110"/>
      <c r="D168" s="83"/>
      <c r="E168" s="83"/>
      <c r="F168" s="83"/>
      <c r="G168" s="72"/>
      <c r="H168" s="83"/>
      <c r="I168" s="83"/>
      <c r="J168" s="83"/>
      <c r="K168" s="83"/>
      <c r="L168" s="72"/>
      <c r="M168" s="83"/>
      <c r="N168" s="83"/>
      <c r="O168" s="98"/>
      <c r="P168" s="98"/>
      <c r="Q168" s="98"/>
      <c r="R168" s="98"/>
      <c r="S168" s="99"/>
      <c r="T168" s="112"/>
      <c r="U168" s="80"/>
      <c r="V168" s="80"/>
      <c r="X168" s="80"/>
    </row>
    <row r="169" spans="1:24">
      <c r="A169" s="83"/>
      <c r="B169" s="110"/>
      <c r="C169" s="110"/>
      <c r="D169" s="83"/>
      <c r="E169" s="83"/>
      <c r="F169" s="83"/>
      <c r="G169" s="72"/>
      <c r="H169" s="83"/>
      <c r="I169" s="83"/>
      <c r="J169" s="83"/>
      <c r="K169" s="83"/>
      <c r="L169" s="72"/>
      <c r="M169" s="83"/>
      <c r="N169" s="83"/>
      <c r="O169" s="98"/>
      <c r="P169" s="98"/>
      <c r="Q169" s="98"/>
      <c r="R169" s="98"/>
      <c r="S169" s="99"/>
      <c r="T169" s="112"/>
      <c r="U169" s="80"/>
      <c r="V169" s="80"/>
      <c r="X169" s="80"/>
    </row>
    <row r="170" spans="1:24">
      <c r="A170" s="83"/>
      <c r="B170" s="110"/>
      <c r="C170" s="110"/>
      <c r="D170" s="83"/>
      <c r="E170" s="83"/>
      <c r="F170" s="83"/>
      <c r="G170" s="72"/>
      <c r="H170" s="83"/>
      <c r="I170" s="83"/>
      <c r="J170" s="83"/>
      <c r="K170" s="83"/>
      <c r="L170" s="72"/>
      <c r="M170" s="83"/>
      <c r="N170" s="83"/>
      <c r="O170" s="98"/>
      <c r="P170" s="98"/>
      <c r="Q170" s="98"/>
      <c r="R170" s="98"/>
      <c r="S170" s="99"/>
      <c r="T170" s="112"/>
      <c r="U170" s="80"/>
      <c r="V170" s="80"/>
      <c r="X170" s="80"/>
    </row>
    <row r="171" spans="1:24">
      <c r="A171" s="83"/>
      <c r="B171" s="110"/>
      <c r="C171" s="110"/>
      <c r="D171" s="83"/>
      <c r="E171" s="83"/>
      <c r="F171" s="83"/>
      <c r="G171" s="72"/>
      <c r="H171" s="83"/>
      <c r="I171" s="83"/>
      <c r="J171" s="83"/>
      <c r="K171" s="83"/>
      <c r="L171" s="72"/>
      <c r="M171" s="83"/>
      <c r="N171" s="83"/>
      <c r="O171" s="98"/>
      <c r="P171" s="98"/>
      <c r="Q171" s="98"/>
      <c r="R171" s="98"/>
      <c r="S171" s="99"/>
      <c r="T171" s="112"/>
      <c r="U171" s="80"/>
      <c r="V171" s="80"/>
      <c r="X171" s="80"/>
    </row>
    <row r="172" spans="1:24">
      <c r="A172" s="83"/>
      <c r="B172" s="110"/>
      <c r="C172" s="110"/>
      <c r="D172" s="83"/>
      <c r="E172" s="83"/>
      <c r="F172" s="83"/>
      <c r="G172" s="72"/>
      <c r="H172" s="83"/>
      <c r="I172" s="83"/>
      <c r="J172" s="83"/>
      <c r="K172" s="83"/>
      <c r="L172" s="72"/>
      <c r="M172" s="83"/>
      <c r="N172" s="83"/>
      <c r="O172" s="98"/>
      <c r="P172" s="98"/>
      <c r="Q172" s="98"/>
      <c r="R172" s="98"/>
      <c r="S172" s="99"/>
      <c r="T172" s="112"/>
      <c r="U172" s="80"/>
      <c r="V172" s="80"/>
      <c r="X172" s="80"/>
    </row>
    <row r="173" spans="1:24">
      <c r="A173" s="83"/>
      <c r="B173" s="110"/>
      <c r="C173" s="110"/>
      <c r="D173" s="83"/>
      <c r="E173" s="83"/>
      <c r="F173" s="83"/>
      <c r="G173" s="72"/>
      <c r="H173" s="83"/>
      <c r="I173" s="83"/>
      <c r="J173" s="83"/>
      <c r="K173" s="83"/>
      <c r="L173" s="72"/>
      <c r="M173" s="83"/>
      <c r="N173" s="83"/>
      <c r="O173" s="98"/>
      <c r="P173" s="98"/>
      <c r="Q173" s="98"/>
      <c r="R173" s="98"/>
      <c r="S173" s="99"/>
      <c r="T173" s="112"/>
      <c r="U173" s="80"/>
      <c r="V173" s="80"/>
      <c r="X173" s="80"/>
    </row>
    <row r="174" spans="1:24">
      <c r="A174" s="83"/>
      <c r="B174" s="110"/>
      <c r="C174" s="110"/>
      <c r="D174" s="83"/>
      <c r="E174" s="83"/>
      <c r="F174" s="83"/>
      <c r="G174" s="72"/>
      <c r="H174" s="83"/>
      <c r="I174" s="83"/>
      <c r="J174" s="83"/>
      <c r="K174" s="83"/>
      <c r="L174" s="72"/>
      <c r="M174" s="83"/>
      <c r="N174" s="83"/>
      <c r="O174" s="98"/>
      <c r="P174" s="98"/>
      <c r="Q174" s="98"/>
      <c r="R174" s="98"/>
      <c r="S174" s="99"/>
      <c r="T174" s="112"/>
      <c r="U174" s="80"/>
      <c r="V174" s="80"/>
      <c r="X174" s="80"/>
    </row>
    <row r="175" spans="1:24">
      <c r="A175" s="83"/>
      <c r="B175" s="110"/>
      <c r="C175" s="110"/>
      <c r="D175" s="83"/>
      <c r="E175" s="83"/>
      <c r="F175" s="83"/>
      <c r="G175" s="72"/>
      <c r="H175" s="83"/>
      <c r="I175" s="83"/>
      <c r="J175" s="83"/>
      <c r="K175" s="83"/>
      <c r="L175" s="72"/>
      <c r="M175" s="83"/>
      <c r="N175" s="83"/>
      <c r="O175" s="98"/>
      <c r="P175" s="98"/>
      <c r="Q175" s="98"/>
      <c r="R175" s="98"/>
      <c r="S175" s="99"/>
      <c r="T175" s="112"/>
      <c r="U175" s="80"/>
      <c r="V175" s="80"/>
      <c r="X175" s="80"/>
    </row>
    <row r="176" spans="1:24">
      <c r="A176" s="83"/>
      <c r="B176" s="110"/>
      <c r="C176" s="110"/>
      <c r="D176" s="83"/>
      <c r="E176" s="83"/>
      <c r="F176" s="83"/>
      <c r="G176" s="72"/>
      <c r="H176" s="83"/>
      <c r="I176" s="83"/>
      <c r="J176" s="83"/>
      <c r="K176" s="83"/>
      <c r="L176" s="72"/>
      <c r="M176" s="83"/>
      <c r="N176" s="83"/>
      <c r="O176" s="98"/>
      <c r="P176" s="98"/>
      <c r="Q176" s="98"/>
      <c r="R176" s="98"/>
      <c r="S176" s="99"/>
      <c r="T176" s="112"/>
      <c r="U176" s="80"/>
      <c r="V176" s="80"/>
      <c r="X176" s="80"/>
    </row>
    <row r="177" spans="1:24">
      <c r="A177" s="83"/>
      <c r="B177" s="110"/>
      <c r="C177" s="110"/>
      <c r="D177" s="83"/>
      <c r="E177" s="83"/>
      <c r="F177" s="83"/>
      <c r="G177" s="72"/>
      <c r="H177" s="83"/>
      <c r="I177" s="83"/>
      <c r="J177" s="83"/>
      <c r="K177" s="83"/>
      <c r="L177" s="72"/>
      <c r="M177" s="83"/>
      <c r="N177" s="83"/>
      <c r="O177" s="98"/>
      <c r="P177" s="98"/>
      <c r="Q177" s="98"/>
      <c r="R177" s="98"/>
      <c r="S177" s="99"/>
      <c r="T177" s="112"/>
      <c r="U177" s="80"/>
      <c r="V177" s="80"/>
      <c r="X177" s="80"/>
    </row>
    <row r="178" spans="1:24">
      <c r="A178" s="83"/>
      <c r="B178" s="110"/>
      <c r="C178" s="110"/>
      <c r="D178" s="83"/>
      <c r="E178" s="83"/>
      <c r="F178" s="83"/>
      <c r="G178" s="72"/>
      <c r="H178" s="83"/>
      <c r="I178" s="83"/>
      <c r="J178" s="83"/>
      <c r="K178" s="83"/>
      <c r="L178" s="72"/>
      <c r="M178" s="83"/>
      <c r="N178" s="83"/>
      <c r="O178" s="98"/>
      <c r="P178" s="98"/>
      <c r="Q178" s="98"/>
      <c r="R178" s="98"/>
      <c r="S178" s="99"/>
      <c r="T178" s="112"/>
      <c r="U178" s="80"/>
      <c r="V178" s="80"/>
      <c r="X178" s="80"/>
    </row>
    <row r="179" spans="1:24">
      <c r="A179" s="83"/>
      <c r="B179" s="110"/>
      <c r="C179" s="110"/>
      <c r="D179" s="83"/>
      <c r="E179" s="83"/>
      <c r="F179" s="83"/>
      <c r="G179" s="72"/>
      <c r="H179" s="83"/>
      <c r="I179" s="83"/>
      <c r="J179" s="83"/>
      <c r="K179" s="83"/>
      <c r="L179" s="72"/>
      <c r="M179" s="83"/>
      <c r="N179" s="83"/>
      <c r="O179" s="98"/>
      <c r="P179" s="98"/>
      <c r="Q179" s="98"/>
      <c r="R179" s="98"/>
      <c r="S179" s="99"/>
      <c r="T179" s="112"/>
      <c r="U179" s="80"/>
      <c r="V179" s="80"/>
      <c r="X179" s="80"/>
    </row>
    <row r="180" spans="1:24">
      <c r="A180" s="83"/>
      <c r="B180" s="110"/>
      <c r="C180" s="110"/>
      <c r="D180" s="83"/>
      <c r="E180" s="83"/>
      <c r="F180" s="83"/>
      <c r="G180" s="72"/>
      <c r="H180" s="83"/>
      <c r="I180" s="83"/>
      <c r="J180" s="83"/>
      <c r="K180" s="83"/>
      <c r="L180" s="72"/>
      <c r="M180" s="83"/>
      <c r="N180" s="83"/>
      <c r="O180" s="98"/>
      <c r="P180" s="98"/>
      <c r="Q180" s="98"/>
      <c r="R180" s="98"/>
      <c r="S180" s="99"/>
      <c r="T180" s="112"/>
      <c r="U180" s="80"/>
      <c r="V180" s="80"/>
      <c r="X180" s="80"/>
    </row>
    <row r="181" spans="1:24">
      <c r="A181" s="83"/>
      <c r="B181" s="110"/>
      <c r="C181" s="110"/>
      <c r="D181" s="83"/>
      <c r="E181" s="83"/>
      <c r="F181" s="83"/>
      <c r="G181" s="72"/>
      <c r="H181" s="83"/>
      <c r="I181" s="83"/>
      <c r="J181" s="83"/>
      <c r="K181" s="83"/>
      <c r="L181" s="72"/>
      <c r="M181" s="83"/>
      <c r="N181" s="83"/>
      <c r="O181" s="98"/>
      <c r="P181" s="98"/>
      <c r="Q181" s="98"/>
      <c r="R181" s="98"/>
      <c r="S181" s="99"/>
      <c r="T181" s="112"/>
      <c r="U181" s="80"/>
      <c r="V181" s="80"/>
      <c r="X181" s="80"/>
    </row>
    <row r="182" spans="1:24">
      <c r="A182" s="83"/>
      <c r="B182" s="110"/>
      <c r="C182" s="110"/>
      <c r="D182" s="83"/>
      <c r="E182" s="83"/>
      <c r="F182" s="83"/>
      <c r="G182" s="72"/>
      <c r="H182" s="83"/>
      <c r="I182" s="83"/>
      <c r="J182" s="83"/>
      <c r="K182" s="83"/>
      <c r="L182" s="72"/>
      <c r="M182" s="83"/>
      <c r="N182" s="83"/>
      <c r="O182" s="98"/>
      <c r="P182" s="98"/>
      <c r="Q182" s="98"/>
      <c r="R182" s="98"/>
      <c r="S182" s="99"/>
      <c r="T182" s="112"/>
      <c r="U182" s="80"/>
      <c r="V182" s="80"/>
      <c r="X182" s="80"/>
    </row>
    <row r="183" spans="1:24">
      <c r="A183" s="83"/>
      <c r="B183" s="110"/>
      <c r="C183" s="110"/>
      <c r="D183" s="83"/>
      <c r="E183" s="83"/>
      <c r="F183" s="83"/>
      <c r="G183" s="72"/>
      <c r="H183" s="83"/>
      <c r="I183" s="83"/>
      <c r="J183" s="83"/>
      <c r="K183" s="83"/>
      <c r="L183" s="72"/>
      <c r="M183" s="83"/>
      <c r="N183" s="83"/>
      <c r="O183" s="98"/>
      <c r="P183" s="98"/>
      <c r="Q183" s="98"/>
      <c r="R183" s="98"/>
      <c r="S183" s="99"/>
      <c r="T183" s="112"/>
      <c r="U183" s="80"/>
      <c r="V183" s="80"/>
      <c r="X183" s="80"/>
    </row>
    <row r="184" spans="1:24">
      <c r="A184" s="83"/>
      <c r="B184" s="110"/>
      <c r="C184" s="110"/>
      <c r="D184" s="83"/>
      <c r="E184" s="83"/>
      <c r="F184" s="83"/>
      <c r="G184" s="72"/>
      <c r="H184" s="83"/>
      <c r="I184" s="83"/>
      <c r="J184" s="83"/>
      <c r="K184" s="83"/>
      <c r="L184" s="72"/>
      <c r="M184" s="83"/>
      <c r="N184" s="83"/>
      <c r="O184" s="98"/>
      <c r="P184" s="98"/>
      <c r="Q184" s="98"/>
      <c r="R184" s="98"/>
      <c r="S184" s="99"/>
      <c r="T184" s="112"/>
      <c r="U184" s="80"/>
      <c r="V184" s="80"/>
      <c r="X184" s="80"/>
    </row>
    <row r="185" spans="1:24">
      <c r="A185" s="83"/>
      <c r="B185" s="110"/>
      <c r="C185" s="110"/>
      <c r="D185" s="83"/>
      <c r="E185" s="83"/>
      <c r="F185" s="83"/>
      <c r="G185" s="72"/>
      <c r="H185" s="83"/>
      <c r="I185" s="83"/>
      <c r="J185" s="83"/>
      <c r="K185" s="83"/>
      <c r="L185" s="72"/>
      <c r="M185" s="83"/>
      <c r="N185" s="83"/>
      <c r="O185" s="98"/>
      <c r="P185" s="98"/>
      <c r="Q185" s="98"/>
      <c r="R185" s="98"/>
      <c r="S185" s="99"/>
      <c r="T185" s="112"/>
      <c r="U185" s="80"/>
      <c r="V185" s="80"/>
      <c r="X185" s="80"/>
    </row>
    <row r="186" spans="1:24">
      <c r="A186" s="83"/>
      <c r="B186" s="110"/>
      <c r="C186" s="110"/>
      <c r="D186" s="83"/>
      <c r="E186" s="83"/>
      <c r="F186" s="83"/>
      <c r="G186" s="72"/>
      <c r="H186" s="83"/>
      <c r="I186" s="83"/>
      <c r="J186" s="83"/>
      <c r="K186" s="83"/>
      <c r="L186" s="72"/>
      <c r="M186" s="83"/>
      <c r="N186" s="83"/>
      <c r="O186" s="98"/>
      <c r="P186" s="98"/>
      <c r="Q186" s="98"/>
      <c r="R186" s="98"/>
      <c r="S186" s="99"/>
      <c r="T186" s="112"/>
      <c r="U186" s="80"/>
      <c r="V186" s="80"/>
      <c r="X186" s="80"/>
    </row>
    <row r="187" spans="1:24">
      <c r="A187" s="83"/>
      <c r="B187" s="110"/>
      <c r="C187" s="110"/>
      <c r="D187" s="83"/>
      <c r="E187" s="83"/>
      <c r="F187" s="83"/>
      <c r="G187" s="72"/>
      <c r="H187" s="83"/>
      <c r="I187" s="83"/>
      <c r="J187" s="83"/>
      <c r="K187" s="83"/>
      <c r="L187" s="72"/>
      <c r="M187" s="83"/>
      <c r="N187" s="83"/>
      <c r="O187" s="98"/>
      <c r="P187" s="98"/>
      <c r="Q187" s="98"/>
      <c r="R187" s="98"/>
      <c r="S187" s="99"/>
      <c r="T187" s="112"/>
      <c r="U187" s="80"/>
      <c r="V187" s="80"/>
      <c r="X187" s="80"/>
    </row>
    <row r="188" spans="1:24">
      <c r="A188" s="83"/>
      <c r="B188" s="110"/>
      <c r="C188" s="110"/>
      <c r="D188" s="83"/>
      <c r="E188" s="83"/>
      <c r="F188" s="83"/>
      <c r="G188" s="72"/>
      <c r="H188" s="83"/>
      <c r="I188" s="83"/>
      <c r="J188" s="83"/>
      <c r="K188" s="83"/>
      <c r="L188" s="72"/>
      <c r="M188" s="83"/>
      <c r="N188" s="83"/>
      <c r="O188" s="98"/>
      <c r="P188" s="98"/>
      <c r="Q188" s="98"/>
      <c r="R188" s="98"/>
      <c r="S188" s="99"/>
      <c r="T188" s="112"/>
      <c r="U188" s="80"/>
      <c r="V188" s="80"/>
      <c r="X188" s="80"/>
    </row>
    <row r="189" spans="1:24">
      <c r="A189" s="83"/>
      <c r="B189" s="110"/>
      <c r="C189" s="110"/>
      <c r="D189" s="83"/>
      <c r="E189" s="83"/>
      <c r="F189" s="83"/>
      <c r="G189" s="72"/>
      <c r="H189" s="83"/>
      <c r="I189" s="83"/>
      <c r="J189" s="83"/>
      <c r="K189" s="83"/>
      <c r="L189" s="72"/>
      <c r="M189" s="83"/>
      <c r="N189" s="83"/>
      <c r="O189" s="98"/>
      <c r="P189" s="98"/>
      <c r="Q189" s="98"/>
      <c r="R189" s="98"/>
      <c r="S189" s="99"/>
      <c r="T189" s="112"/>
      <c r="U189" s="80"/>
      <c r="V189" s="80"/>
      <c r="X189" s="80"/>
    </row>
    <row r="190" spans="1:24">
      <c r="A190" s="83"/>
      <c r="B190" s="110"/>
      <c r="C190" s="110"/>
      <c r="D190" s="83"/>
      <c r="E190" s="83"/>
      <c r="F190" s="83"/>
      <c r="G190" s="72"/>
      <c r="H190" s="83"/>
      <c r="I190" s="83"/>
      <c r="J190" s="83"/>
      <c r="K190" s="83"/>
      <c r="L190" s="72"/>
      <c r="M190" s="83"/>
      <c r="N190" s="83"/>
      <c r="O190" s="98"/>
      <c r="P190" s="98"/>
      <c r="Q190" s="98"/>
      <c r="R190" s="98"/>
      <c r="S190" s="99"/>
      <c r="T190" s="112"/>
      <c r="U190" s="80"/>
      <c r="V190" s="80"/>
      <c r="X190" s="80"/>
    </row>
    <row r="191" spans="1:24">
      <c r="A191" s="83"/>
      <c r="B191" s="110"/>
      <c r="C191" s="110"/>
      <c r="D191" s="83"/>
      <c r="E191" s="83"/>
      <c r="F191" s="83"/>
      <c r="G191" s="72"/>
      <c r="H191" s="83"/>
      <c r="I191" s="83"/>
      <c r="J191" s="83"/>
      <c r="K191" s="83"/>
      <c r="L191" s="72"/>
      <c r="M191" s="83"/>
      <c r="N191" s="83"/>
      <c r="O191" s="98"/>
      <c r="P191" s="98"/>
      <c r="Q191" s="98"/>
      <c r="R191" s="98"/>
      <c r="S191" s="99"/>
      <c r="T191" s="112"/>
      <c r="U191" s="80"/>
      <c r="V191" s="80"/>
      <c r="X191" s="80"/>
    </row>
    <row r="192" spans="1:24">
      <c r="A192" s="83"/>
      <c r="B192" s="110"/>
      <c r="C192" s="110"/>
      <c r="D192" s="83"/>
      <c r="E192" s="83"/>
      <c r="F192" s="83"/>
      <c r="G192" s="72"/>
      <c r="H192" s="83"/>
      <c r="I192" s="83"/>
      <c r="J192" s="83"/>
      <c r="K192" s="83"/>
      <c r="L192" s="72"/>
      <c r="M192" s="83"/>
      <c r="N192" s="83"/>
      <c r="O192" s="98"/>
      <c r="P192" s="98"/>
      <c r="Q192" s="98"/>
      <c r="R192" s="98"/>
      <c r="S192" s="99"/>
      <c r="T192" s="112"/>
      <c r="U192" s="80"/>
      <c r="V192" s="80"/>
      <c r="X192" s="80"/>
    </row>
    <row r="193" spans="1:24">
      <c r="A193" s="83"/>
      <c r="B193" s="110"/>
      <c r="C193" s="110"/>
      <c r="D193" s="83"/>
      <c r="E193" s="83"/>
      <c r="F193" s="83"/>
      <c r="G193" s="72"/>
      <c r="H193" s="83"/>
      <c r="I193" s="83"/>
      <c r="J193" s="83"/>
      <c r="K193" s="83"/>
      <c r="L193" s="72"/>
      <c r="M193" s="83"/>
      <c r="N193" s="83"/>
      <c r="O193" s="98"/>
      <c r="P193" s="98"/>
      <c r="Q193" s="98"/>
      <c r="R193" s="98"/>
      <c r="S193" s="99"/>
      <c r="T193" s="112"/>
      <c r="U193" s="80"/>
      <c r="V193" s="80"/>
      <c r="X193" s="80"/>
    </row>
    <row r="194" spans="1:24">
      <c r="A194" s="83"/>
      <c r="B194" s="110"/>
      <c r="C194" s="110"/>
      <c r="D194" s="83"/>
      <c r="E194" s="83"/>
      <c r="F194" s="83"/>
      <c r="G194" s="72"/>
      <c r="H194" s="83"/>
      <c r="I194" s="83"/>
      <c r="J194" s="83"/>
      <c r="K194" s="83"/>
      <c r="L194" s="72"/>
      <c r="M194" s="83"/>
      <c r="N194" s="83"/>
      <c r="O194" s="98"/>
      <c r="P194" s="98"/>
      <c r="Q194" s="98"/>
      <c r="R194" s="98"/>
      <c r="S194" s="99"/>
      <c r="T194" s="112"/>
      <c r="U194" s="80"/>
      <c r="V194" s="80"/>
      <c r="X194" s="80"/>
    </row>
    <row r="195" spans="1:24">
      <c r="A195" s="83"/>
      <c r="B195" s="110"/>
      <c r="C195" s="110"/>
      <c r="D195" s="83"/>
      <c r="E195" s="83"/>
      <c r="F195" s="83"/>
      <c r="G195" s="72"/>
      <c r="H195" s="83"/>
      <c r="I195" s="83"/>
      <c r="J195" s="83"/>
      <c r="K195" s="83"/>
      <c r="L195" s="72"/>
      <c r="M195" s="83"/>
      <c r="N195" s="83"/>
      <c r="O195" s="98"/>
      <c r="P195" s="98"/>
      <c r="Q195" s="98"/>
      <c r="R195" s="98"/>
      <c r="S195" s="99"/>
      <c r="T195" s="112"/>
      <c r="U195" s="80"/>
      <c r="V195" s="80"/>
      <c r="X195" s="80"/>
    </row>
    <row r="196" spans="1:24">
      <c r="A196" s="83"/>
      <c r="B196" s="110"/>
      <c r="C196" s="110"/>
      <c r="D196" s="83"/>
      <c r="E196" s="83"/>
      <c r="F196" s="83"/>
      <c r="G196" s="72"/>
      <c r="H196" s="83"/>
      <c r="I196" s="83"/>
      <c r="J196" s="83"/>
      <c r="K196" s="83"/>
      <c r="L196" s="72"/>
      <c r="M196" s="83"/>
      <c r="N196" s="83"/>
      <c r="O196" s="98"/>
      <c r="P196" s="98"/>
      <c r="Q196" s="98"/>
      <c r="R196" s="98"/>
      <c r="S196" s="99"/>
      <c r="T196" s="112"/>
      <c r="U196" s="80"/>
      <c r="V196" s="80"/>
      <c r="X196" s="80"/>
    </row>
    <row r="197" spans="1:24">
      <c r="A197" s="83"/>
      <c r="B197" s="110"/>
      <c r="C197" s="110"/>
      <c r="D197" s="83"/>
      <c r="E197" s="83"/>
      <c r="F197" s="83"/>
      <c r="G197" s="72"/>
      <c r="H197" s="83"/>
      <c r="I197" s="83"/>
      <c r="J197" s="83"/>
      <c r="K197" s="83"/>
      <c r="L197" s="72"/>
      <c r="M197" s="83"/>
      <c r="N197" s="83"/>
      <c r="O197" s="98"/>
      <c r="P197" s="98"/>
      <c r="Q197" s="98"/>
      <c r="R197" s="98"/>
      <c r="S197" s="99"/>
      <c r="T197" s="112"/>
      <c r="U197" s="80"/>
      <c r="V197" s="80"/>
      <c r="X197" s="80"/>
    </row>
    <row r="198" spans="1:24">
      <c r="A198" s="83"/>
      <c r="B198" s="110"/>
      <c r="C198" s="110"/>
      <c r="D198" s="83"/>
      <c r="E198" s="83"/>
      <c r="F198" s="83"/>
      <c r="G198" s="72"/>
      <c r="H198" s="83"/>
      <c r="I198" s="83"/>
      <c r="J198" s="83"/>
      <c r="K198" s="83"/>
      <c r="L198" s="72"/>
      <c r="M198" s="83"/>
      <c r="N198" s="83"/>
      <c r="O198" s="98"/>
      <c r="P198" s="98"/>
      <c r="Q198" s="98"/>
      <c r="R198" s="98"/>
      <c r="S198" s="99"/>
      <c r="T198" s="112"/>
      <c r="U198" s="80"/>
      <c r="V198" s="80"/>
      <c r="X198" s="80"/>
    </row>
    <row r="199" spans="1:24">
      <c r="A199" s="83"/>
      <c r="B199" s="110"/>
      <c r="C199" s="110"/>
      <c r="D199" s="83"/>
      <c r="E199" s="83"/>
      <c r="F199" s="83"/>
      <c r="G199" s="72"/>
      <c r="H199" s="83"/>
      <c r="I199" s="83"/>
      <c r="J199" s="83"/>
      <c r="K199" s="83"/>
      <c r="L199" s="72"/>
      <c r="M199" s="83"/>
      <c r="N199" s="83"/>
      <c r="O199" s="98"/>
      <c r="P199" s="98"/>
      <c r="Q199" s="98"/>
      <c r="R199" s="98"/>
      <c r="S199" s="99"/>
      <c r="T199" s="112"/>
      <c r="U199" s="80"/>
      <c r="V199" s="80"/>
      <c r="X199" s="80"/>
    </row>
    <row r="200" spans="1:24">
      <c r="A200" s="83"/>
      <c r="B200" s="110"/>
      <c r="C200" s="110"/>
      <c r="D200" s="83"/>
      <c r="E200" s="83"/>
      <c r="F200" s="83"/>
      <c r="G200" s="72"/>
      <c r="H200" s="83"/>
      <c r="I200" s="83"/>
      <c r="J200" s="83"/>
      <c r="K200" s="83"/>
      <c r="L200" s="72"/>
      <c r="M200" s="83"/>
      <c r="N200" s="83"/>
      <c r="O200" s="98"/>
      <c r="P200" s="98"/>
      <c r="Q200" s="98"/>
      <c r="R200" s="98"/>
      <c r="S200" s="99"/>
      <c r="T200" s="112"/>
      <c r="U200" s="80"/>
      <c r="V200" s="80"/>
      <c r="X200" s="80"/>
    </row>
    <row r="201" spans="1:24">
      <c r="A201" s="83"/>
      <c r="B201" s="110"/>
      <c r="C201" s="110"/>
      <c r="D201" s="83"/>
      <c r="E201" s="83"/>
      <c r="F201" s="83"/>
      <c r="G201" s="72"/>
      <c r="H201" s="83"/>
      <c r="I201" s="83"/>
      <c r="J201" s="83"/>
      <c r="K201" s="83"/>
      <c r="L201" s="72"/>
      <c r="M201" s="83"/>
      <c r="N201" s="83"/>
      <c r="O201" s="98"/>
      <c r="P201" s="98"/>
      <c r="Q201" s="98"/>
      <c r="R201" s="98"/>
      <c r="S201" s="99"/>
      <c r="T201" s="112"/>
      <c r="U201" s="80"/>
      <c r="V201" s="80"/>
      <c r="X201" s="80"/>
    </row>
    <row r="202" spans="1:24">
      <c r="A202" s="83"/>
      <c r="B202" s="110"/>
      <c r="C202" s="110"/>
      <c r="D202" s="83"/>
      <c r="E202" s="83"/>
      <c r="F202" s="83"/>
      <c r="G202" s="72"/>
      <c r="H202" s="83"/>
      <c r="I202" s="83"/>
      <c r="J202" s="83"/>
      <c r="K202" s="83"/>
      <c r="L202" s="72"/>
      <c r="M202" s="83"/>
      <c r="N202" s="83"/>
      <c r="O202" s="98"/>
      <c r="P202" s="98"/>
      <c r="Q202" s="98"/>
      <c r="R202" s="98"/>
      <c r="S202" s="99"/>
      <c r="T202" s="112"/>
      <c r="U202" s="80"/>
      <c r="V202" s="80"/>
      <c r="X202" s="80"/>
    </row>
    <row r="203" spans="1:24">
      <c r="A203" s="83"/>
      <c r="B203" s="110"/>
      <c r="C203" s="110"/>
      <c r="D203" s="83"/>
      <c r="E203" s="83"/>
      <c r="F203" s="83"/>
      <c r="G203" s="72"/>
      <c r="H203" s="83"/>
      <c r="I203" s="83"/>
      <c r="J203" s="83"/>
      <c r="K203" s="83"/>
      <c r="L203" s="72"/>
      <c r="M203" s="83"/>
      <c r="N203" s="83"/>
      <c r="O203" s="98"/>
      <c r="P203" s="98"/>
      <c r="Q203" s="98"/>
      <c r="R203" s="98"/>
      <c r="S203" s="99"/>
      <c r="T203" s="112"/>
      <c r="U203" s="80"/>
      <c r="V203" s="80"/>
      <c r="X203" s="80"/>
    </row>
    <row r="204" spans="1:24">
      <c r="A204" s="83"/>
      <c r="B204" s="110"/>
      <c r="C204" s="110"/>
      <c r="D204" s="83"/>
      <c r="E204" s="83"/>
      <c r="F204" s="83"/>
      <c r="G204" s="72"/>
      <c r="H204" s="83"/>
      <c r="I204" s="83"/>
      <c r="J204" s="83"/>
      <c r="K204" s="83"/>
      <c r="L204" s="72"/>
      <c r="M204" s="83"/>
      <c r="N204" s="83"/>
      <c r="O204" s="98"/>
      <c r="P204" s="98"/>
      <c r="Q204" s="98"/>
      <c r="R204" s="98"/>
      <c r="S204" s="99"/>
      <c r="T204" s="112"/>
      <c r="U204" s="80"/>
      <c r="V204" s="80"/>
      <c r="X204" s="80"/>
    </row>
    <row r="205" spans="1:24">
      <c r="A205" s="83"/>
      <c r="B205" s="110"/>
      <c r="C205" s="110"/>
      <c r="D205" s="83"/>
      <c r="E205" s="83"/>
      <c r="F205" s="83"/>
      <c r="G205" s="72"/>
      <c r="H205" s="83"/>
      <c r="I205" s="83"/>
      <c r="J205" s="83"/>
      <c r="K205" s="83"/>
      <c r="L205" s="72"/>
      <c r="M205" s="83"/>
      <c r="N205" s="83"/>
      <c r="O205" s="98"/>
      <c r="P205" s="98"/>
      <c r="Q205" s="98"/>
      <c r="R205" s="98"/>
      <c r="S205" s="99"/>
      <c r="T205" s="112"/>
      <c r="U205" s="80"/>
      <c r="V205" s="80"/>
      <c r="X205" s="80"/>
    </row>
    <row r="206" spans="1:24">
      <c r="A206" s="83"/>
      <c r="B206" s="110"/>
      <c r="C206" s="110"/>
      <c r="D206" s="83"/>
      <c r="E206" s="83"/>
      <c r="F206" s="83"/>
      <c r="G206" s="72"/>
      <c r="H206" s="83"/>
      <c r="I206" s="83"/>
      <c r="J206" s="83"/>
      <c r="K206" s="83"/>
      <c r="L206" s="72"/>
      <c r="M206" s="83"/>
      <c r="N206" s="83"/>
      <c r="O206" s="98"/>
      <c r="P206" s="98"/>
      <c r="Q206" s="98"/>
      <c r="R206" s="98"/>
      <c r="S206" s="99"/>
      <c r="T206" s="112"/>
      <c r="U206" s="80"/>
      <c r="V206" s="80"/>
      <c r="X206" s="80"/>
    </row>
    <row r="207" spans="1:24">
      <c r="A207" s="83"/>
      <c r="B207" s="110"/>
      <c r="C207" s="110"/>
      <c r="D207" s="83"/>
      <c r="E207" s="83"/>
      <c r="F207" s="83"/>
      <c r="G207" s="72"/>
      <c r="H207" s="83"/>
      <c r="I207" s="83"/>
      <c r="J207" s="83"/>
      <c r="K207" s="83"/>
      <c r="L207" s="72"/>
      <c r="M207" s="83"/>
      <c r="N207" s="83"/>
      <c r="O207" s="98"/>
      <c r="P207" s="98"/>
      <c r="Q207" s="98"/>
      <c r="R207" s="98"/>
      <c r="S207" s="99"/>
      <c r="T207" s="112"/>
      <c r="U207" s="80"/>
      <c r="V207" s="80"/>
      <c r="X207" s="80"/>
    </row>
    <row r="208" spans="1:24">
      <c r="A208" s="83"/>
      <c r="B208" s="110"/>
      <c r="C208" s="110"/>
      <c r="D208" s="83"/>
      <c r="E208" s="83"/>
      <c r="F208" s="83"/>
      <c r="G208" s="72"/>
      <c r="H208" s="83"/>
      <c r="I208" s="83"/>
      <c r="J208" s="83"/>
      <c r="K208" s="83"/>
      <c r="L208" s="72"/>
      <c r="M208" s="83"/>
      <c r="N208" s="83"/>
      <c r="O208" s="98"/>
      <c r="P208" s="98"/>
      <c r="Q208" s="98"/>
      <c r="R208" s="98"/>
      <c r="S208" s="99"/>
      <c r="T208" s="112"/>
      <c r="U208" s="80"/>
      <c r="V208" s="80"/>
      <c r="X208" s="80"/>
    </row>
    <row r="209" spans="1:24">
      <c r="A209" s="83"/>
      <c r="B209" s="110"/>
      <c r="C209" s="110"/>
      <c r="D209" s="83"/>
      <c r="E209" s="83"/>
      <c r="F209" s="83"/>
      <c r="G209" s="72"/>
      <c r="H209" s="83"/>
      <c r="I209" s="83"/>
      <c r="J209" s="83"/>
      <c r="K209" s="83"/>
      <c r="L209" s="72"/>
      <c r="M209" s="83"/>
      <c r="N209" s="83"/>
      <c r="O209" s="98"/>
      <c r="P209" s="98"/>
      <c r="Q209" s="98"/>
      <c r="R209" s="98"/>
      <c r="S209" s="99"/>
      <c r="T209" s="112"/>
      <c r="U209" s="80"/>
      <c r="V209" s="80"/>
      <c r="X209" s="80"/>
    </row>
    <row r="210" spans="1:24">
      <c r="A210" s="83"/>
      <c r="B210" s="110"/>
      <c r="C210" s="110"/>
      <c r="D210" s="83"/>
      <c r="E210" s="83"/>
      <c r="F210" s="83"/>
      <c r="G210" s="72"/>
      <c r="H210" s="83"/>
      <c r="I210" s="83"/>
      <c r="J210" s="83"/>
      <c r="K210" s="83"/>
      <c r="L210" s="72"/>
      <c r="M210" s="83"/>
      <c r="N210" s="83"/>
      <c r="O210" s="98"/>
      <c r="P210" s="98"/>
      <c r="Q210" s="98"/>
      <c r="R210" s="98"/>
      <c r="S210" s="99"/>
      <c r="T210" s="112"/>
      <c r="U210" s="80"/>
      <c r="V210" s="80"/>
      <c r="X210" s="80"/>
    </row>
    <row r="211" spans="1:24">
      <c r="A211" s="83"/>
      <c r="B211" s="110"/>
      <c r="C211" s="110"/>
      <c r="D211" s="83"/>
      <c r="E211" s="83"/>
      <c r="F211" s="83"/>
      <c r="G211" s="72"/>
      <c r="H211" s="83"/>
      <c r="I211" s="83"/>
      <c r="J211" s="83"/>
      <c r="K211" s="83"/>
      <c r="L211" s="72"/>
      <c r="M211" s="83"/>
      <c r="N211" s="83"/>
      <c r="O211" s="98"/>
      <c r="P211" s="98"/>
      <c r="Q211" s="98"/>
      <c r="R211" s="98"/>
      <c r="S211" s="99"/>
      <c r="T211" s="112"/>
      <c r="U211" s="80"/>
      <c r="V211" s="80"/>
      <c r="X211" s="80"/>
    </row>
    <row r="212" spans="1:24">
      <c r="A212" s="83"/>
      <c r="B212" s="110"/>
      <c r="C212" s="110"/>
      <c r="D212" s="83"/>
      <c r="E212" s="83"/>
      <c r="F212" s="83"/>
      <c r="G212" s="72"/>
      <c r="H212" s="83"/>
      <c r="I212" s="83"/>
      <c r="J212" s="83"/>
      <c r="K212" s="83"/>
      <c r="L212" s="72"/>
      <c r="M212" s="83"/>
      <c r="N212" s="83"/>
      <c r="O212" s="98"/>
      <c r="P212" s="98"/>
      <c r="Q212" s="98"/>
      <c r="R212" s="98"/>
      <c r="S212" s="99"/>
      <c r="T212" s="112"/>
      <c r="U212" s="80"/>
      <c r="V212" s="80"/>
      <c r="X212" s="80"/>
    </row>
    <row r="213" spans="1:24">
      <c r="A213" s="83"/>
      <c r="B213" s="110"/>
      <c r="C213" s="110"/>
      <c r="D213" s="83"/>
      <c r="E213" s="83"/>
      <c r="F213" s="83"/>
      <c r="G213" s="72"/>
      <c r="H213" s="83"/>
      <c r="I213" s="83"/>
      <c r="J213" s="83"/>
      <c r="K213" s="83"/>
      <c r="L213" s="72"/>
      <c r="M213" s="83"/>
      <c r="N213" s="83"/>
      <c r="O213" s="98"/>
      <c r="P213" s="98"/>
      <c r="Q213" s="98"/>
      <c r="R213" s="98"/>
      <c r="S213" s="99"/>
      <c r="T213" s="112"/>
      <c r="U213" s="80"/>
      <c r="V213" s="80"/>
      <c r="X213" s="80"/>
    </row>
    <row r="214" spans="1:24">
      <c r="A214" s="83"/>
      <c r="B214" s="110"/>
      <c r="C214" s="110"/>
      <c r="D214" s="83"/>
      <c r="E214" s="83"/>
      <c r="F214" s="83"/>
      <c r="G214" s="72"/>
      <c r="H214" s="83"/>
      <c r="I214" s="83"/>
      <c r="J214" s="83"/>
      <c r="K214" s="83"/>
      <c r="L214" s="72"/>
      <c r="M214" s="83"/>
      <c r="N214" s="83"/>
      <c r="O214" s="98"/>
      <c r="P214" s="98"/>
      <c r="Q214" s="98"/>
      <c r="R214" s="98"/>
      <c r="S214" s="99"/>
      <c r="T214" s="112"/>
      <c r="U214" s="80"/>
      <c r="V214" s="80"/>
      <c r="X214" s="80"/>
    </row>
    <row r="215" spans="1:24">
      <c r="A215" s="83"/>
      <c r="B215" s="110"/>
      <c r="C215" s="110"/>
      <c r="D215" s="83"/>
      <c r="E215" s="83"/>
      <c r="F215" s="83"/>
      <c r="G215" s="72"/>
      <c r="H215" s="83"/>
      <c r="I215" s="83"/>
      <c r="J215" s="83"/>
      <c r="K215" s="83"/>
      <c r="L215" s="72"/>
      <c r="M215" s="83"/>
      <c r="N215" s="83"/>
      <c r="O215" s="98"/>
      <c r="P215" s="98"/>
      <c r="Q215" s="98"/>
      <c r="R215" s="98"/>
      <c r="S215" s="99"/>
      <c r="T215" s="112"/>
      <c r="U215" s="80"/>
      <c r="V215" s="80"/>
      <c r="X215" s="80"/>
    </row>
    <row r="216" spans="1:24">
      <c r="A216" s="83"/>
      <c r="B216" s="110"/>
      <c r="C216" s="110"/>
      <c r="D216" s="83"/>
      <c r="E216" s="83"/>
      <c r="F216" s="83"/>
      <c r="G216" s="72"/>
      <c r="H216" s="83"/>
      <c r="I216" s="83"/>
      <c r="J216" s="83"/>
      <c r="K216" s="83"/>
      <c r="L216" s="72"/>
      <c r="M216" s="83"/>
      <c r="N216" s="83"/>
      <c r="O216" s="98"/>
      <c r="P216" s="98"/>
      <c r="Q216" s="98"/>
      <c r="R216" s="98"/>
      <c r="S216" s="99"/>
      <c r="T216" s="112"/>
      <c r="U216" s="80"/>
      <c r="V216" s="80"/>
      <c r="X216" s="80"/>
    </row>
    <row r="217" spans="1:24">
      <c r="A217" s="83"/>
      <c r="B217" s="110"/>
      <c r="C217" s="110"/>
      <c r="D217" s="83"/>
      <c r="E217" s="83"/>
      <c r="F217" s="83"/>
      <c r="G217" s="72"/>
      <c r="H217" s="83"/>
      <c r="I217" s="83"/>
      <c r="J217" s="83"/>
      <c r="K217" s="83"/>
      <c r="L217" s="72"/>
      <c r="M217" s="83"/>
      <c r="N217" s="83"/>
      <c r="O217" s="98"/>
      <c r="P217" s="98"/>
      <c r="Q217" s="98"/>
      <c r="R217" s="98"/>
      <c r="S217" s="99"/>
      <c r="T217" s="112"/>
      <c r="U217" s="80"/>
      <c r="V217" s="80"/>
      <c r="X217" s="80"/>
    </row>
    <row r="218" spans="1:24">
      <c r="A218" s="83"/>
      <c r="B218" s="110"/>
      <c r="C218" s="110"/>
      <c r="D218" s="83"/>
      <c r="E218" s="83"/>
      <c r="F218" s="83"/>
      <c r="G218" s="72"/>
      <c r="H218" s="83"/>
      <c r="I218" s="83"/>
      <c r="J218" s="83"/>
      <c r="K218" s="83"/>
      <c r="L218" s="72"/>
      <c r="M218" s="83"/>
      <c r="N218" s="83"/>
      <c r="O218" s="98"/>
      <c r="P218" s="98"/>
      <c r="Q218" s="98"/>
      <c r="R218" s="98"/>
      <c r="S218" s="99"/>
      <c r="T218" s="112"/>
      <c r="U218" s="80"/>
      <c r="V218" s="80"/>
      <c r="X218" s="80"/>
    </row>
    <row r="219" spans="1:24">
      <c r="A219" s="83"/>
      <c r="B219" s="110"/>
      <c r="C219" s="110"/>
      <c r="D219" s="83"/>
      <c r="E219" s="83"/>
      <c r="F219" s="83"/>
      <c r="G219" s="72"/>
      <c r="H219" s="83"/>
      <c r="I219" s="83"/>
      <c r="J219" s="83"/>
      <c r="K219" s="83"/>
      <c r="L219" s="72"/>
      <c r="M219" s="83"/>
      <c r="N219" s="83"/>
      <c r="O219" s="98"/>
      <c r="P219" s="98"/>
      <c r="Q219" s="98"/>
      <c r="R219" s="98"/>
      <c r="S219" s="99"/>
      <c r="T219" s="112"/>
      <c r="U219" s="80"/>
      <c r="V219" s="80"/>
      <c r="X219" s="80"/>
    </row>
    <row r="220" spans="1:24">
      <c r="A220" s="83"/>
      <c r="B220" s="110"/>
      <c r="C220" s="110"/>
      <c r="D220" s="83"/>
      <c r="E220" s="83"/>
      <c r="F220" s="83"/>
      <c r="G220" s="72"/>
      <c r="H220" s="83"/>
      <c r="I220" s="83"/>
      <c r="J220" s="83"/>
      <c r="K220" s="83"/>
      <c r="L220" s="72"/>
      <c r="M220" s="83"/>
      <c r="N220" s="83"/>
      <c r="O220" s="98"/>
      <c r="P220" s="98"/>
      <c r="Q220" s="98"/>
      <c r="R220" s="98"/>
      <c r="S220" s="99"/>
      <c r="T220" s="112"/>
      <c r="U220" s="80"/>
      <c r="V220" s="80"/>
      <c r="X220" s="80"/>
    </row>
    <row r="221" spans="1:24">
      <c r="A221" s="83"/>
      <c r="B221" s="110"/>
      <c r="C221" s="110"/>
      <c r="D221" s="83"/>
      <c r="E221" s="83"/>
      <c r="F221" s="83"/>
      <c r="G221" s="72"/>
      <c r="H221" s="83"/>
      <c r="I221" s="83"/>
      <c r="J221" s="83"/>
      <c r="K221" s="83"/>
      <c r="L221" s="72"/>
      <c r="M221" s="83"/>
      <c r="N221" s="83"/>
      <c r="O221" s="98"/>
      <c r="P221" s="98"/>
      <c r="Q221" s="98"/>
      <c r="R221" s="98"/>
      <c r="S221" s="99"/>
      <c r="T221" s="112"/>
      <c r="U221" s="80"/>
      <c r="V221" s="80"/>
      <c r="X221" s="80"/>
    </row>
    <row r="222" spans="1:24">
      <c r="A222" s="83"/>
      <c r="B222" s="110"/>
      <c r="C222" s="110"/>
      <c r="D222" s="83"/>
      <c r="E222" s="83"/>
      <c r="F222" s="83"/>
      <c r="G222" s="72"/>
      <c r="H222" s="83"/>
      <c r="I222" s="83"/>
      <c r="J222" s="83"/>
      <c r="K222" s="83"/>
      <c r="L222" s="72"/>
      <c r="M222" s="83"/>
      <c r="N222" s="83"/>
      <c r="O222" s="98"/>
      <c r="P222" s="98"/>
      <c r="Q222" s="98"/>
      <c r="R222" s="98"/>
      <c r="S222" s="99"/>
      <c r="T222" s="112"/>
      <c r="U222" s="80"/>
      <c r="V222" s="80"/>
      <c r="X222" s="80"/>
    </row>
    <row r="223" spans="1:24">
      <c r="A223" s="83"/>
      <c r="B223" s="110"/>
      <c r="C223" s="110"/>
      <c r="D223" s="83"/>
      <c r="E223" s="83"/>
      <c r="F223" s="83"/>
      <c r="G223" s="72"/>
      <c r="H223" s="83"/>
      <c r="I223" s="83"/>
      <c r="J223" s="83"/>
      <c r="K223" s="83"/>
      <c r="L223" s="72"/>
      <c r="M223" s="83"/>
      <c r="N223" s="83"/>
      <c r="O223" s="98"/>
      <c r="P223" s="98"/>
      <c r="Q223" s="98"/>
      <c r="R223" s="98"/>
      <c r="S223" s="99"/>
      <c r="T223" s="112"/>
      <c r="U223" s="80"/>
      <c r="V223" s="80"/>
      <c r="X223" s="80"/>
    </row>
    <row r="224" spans="1:24">
      <c r="A224" s="83"/>
      <c r="B224" s="110"/>
      <c r="C224" s="110"/>
      <c r="D224" s="83"/>
      <c r="E224" s="83"/>
      <c r="F224" s="83"/>
      <c r="G224" s="72"/>
      <c r="H224" s="83"/>
      <c r="I224" s="83"/>
      <c r="J224" s="83"/>
      <c r="K224" s="83"/>
      <c r="L224" s="72"/>
      <c r="M224" s="83"/>
      <c r="N224" s="83"/>
      <c r="O224" s="98"/>
      <c r="P224" s="98"/>
      <c r="Q224" s="98"/>
      <c r="R224" s="98"/>
      <c r="S224" s="99"/>
      <c r="T224" s="112"/>
      <c r="U224" s="80"/>
      <c r="V224" s="80"/>
      <c r="X224" s="80"/>
    </row>
    <row r="225" spans="1:24">
      <c r="A225" s="83"/>
      <c r="B225" s="110"/>
      <c r="C225" s="110"/>
      <c r="D225" s="83"/>
      <c r="E225" s="83"/>
      <c r="F225" s="83"/>
      <c r="G225" s="72"/>
      <c r="H225" s="83"/>
      <c r="I225" s="83"/>
      <c r="J225" s="83"/>
      <c r="K225" s="83"/>
      <c r="L225" s="72"/>
      <c r="M225" s="83"/>
      <c r="N225" s="83"/>
      <c r="O225" s="98"/>
      <c r="P225" s="98"/>
      <c r="Q225" s="98"/>
      <c r="R225" s="98"/>
      <c r="S225" s="99"/>
      <c r="T225" s="112"/>
      <c r="U225" s="80"/>
      <c r="V225" s="80"/>
      <c r="X225" s="80"/>
    </row>
    <row r="226" spans="1:24">
      <c r="A226" s="83"/>
      <c r="B226" s="110"/>
      <c r="C226" s="110"/>
      <c r="D226" s="83"/>
      <c r="E226" s="83"/>
      <c r="F226" s="83"/>
      <c r="G226" s="72"/>
      <c r="H226" s="83"/>
      <c r="I226" s="83"/>
      <c r="J226" s="83"/>
      <c r="K226" s="83"/>
      <c r="L226" s="72"/>
      <c r="M226" s="83"/>
      <c r="N226" s="83"/>
      <c r="O226" s="98"/>
      <c r="P226" s="98"/>
      <c r="Q226" s="98"/>
      <c r="R226" s="98"/>
      <c r="S226" s="99"/>
      <c r="T226" s="112"/>
      <c r="U226" s="80"/>
      <c r="V226" s="80"/>
      <c r="X226" s="80"/>
    </row>
    <row r="227" spans="1:24">
      <c r="A227" s="83"/>
      <c r="B227" s="110"/>
      <c r="C227" s="110"/>
      <c r="D227" s="83"/>
      <c r="E227" s="83"/>
      <c r="F227" s="83"/>
      <c r="G227" s="72"/>
      <c r="H227" s="83"/>
      <c r="I227" s="83"/>
      <c r="J227" s="83"/>
      <c r="K227" s="83"/>
      <c r="L227" s="72"/>
      <c r="M227" s="83"/>
      <c r="N227" s="83"/>
      <c r="O227" s="98"/>
      <c r="P227" s="98"/>
      <c r="Q227" s="98"/>
      <c r="R227" s="98"/>
      <c r="S227" s="99"/>
      <c r="T227" s="112"/>
      <c r="U227" s="80"/>
      <c r="V227" s="80"/>
      <c r="X227" s="80"/>
    </row>
    <row r="228" spans="1:24">
      <c r="A228" s="83"/>
      <c r="B228" s="110"/>
      <c r="C228" s="110"/>
      <c r="D228" s="83"/>
      <c r="E228" s="83"/>
      <c r="F228" s="83"/>
      <c r="G228" s="72"/>
      <c r="H228" s="83"/>
      <c r="I228" s="83"/>
      <c r="J228" s="83"/>
      <c r="K228" s="83"/>
      <c r="L228" s="72"/>
      <c r="M228" s="83"/>
      <c r="N228" s="83"/>
      <c r="O228" s="98"/>
      <c r="P228" s="98"/>
      <c r="Q228" s="98"/>
      <c r="R228" s="98"/>
      <c r="S228" s="99"/>
      <c r="T228" s="112"/>
      <c r="U228" s="80"/>
      <c r="V228" s="80"/>
      <c r="X228" s="80"/>
    </row>
    <row r="229" spans="1:24">
      <c r="A229" s="83"/>
      <c r="B229" s="110"/>
      <c r="C229" s="110"/>
      <c r="D229" s="83"/>
      <c r="E229" s="83"/>
      <c r="F229" s="83"/>
      <c r="G229" s="72"/>
      <c r="H229" s="83"/>
      <c r="I229" s="83"/>
      <c r="J229" s="83"/>
      <c r="K229" s="83"/>
      <c r="L229" s="72"/>
      <c r="M229" s="83"/>
      <c r="N229" s="83"/>
      <c r="O229" s="98"/>
      <c r="P229" s="98"/>
      <c r="Q229" s="98"/>
      <c r="R229" s="98"/>
      <c r="S229" s="99"/>
      <c r="T229" s="112"/>
      <c r="U229" s="80"/>
      <c r="V229" s="80"/>
      <c r="X229" s="80"/>
    </row>
    <row r="230" spans="1:24">
      <c r="A230" s="83"/>
      <c r="B230" s="110"/>
      <c r="C230" s="110"/>
      <c r="D230" s="83"/>
      <c r="E230" s="83"/>
      <c r="F230" s="83"/>
      <c r="G230" s="72"/>
      <c r="H230" s="83"/>
      <c r="I230" s="83"/>
      <c r="J230" s="83"/>
      <c r="K230" s="83"/>
      <c r="L230" s="72"/>
      <c r="M230" s="83"/>
      <c r="N230" s="83"/>
      <c r="O230" s="98"/>
      <c r="P230" s="98"/>
      <c r="Q230" s="98"/>
      <c r="R230" s="98"/>
      <c r="S230" s="99"/>
      <c r="T230" s="112"/>
      <c r="U230" s="80"/>
      <c r="V230" s="80"/>
      <c r="X230" s="80"/>
    </row>
    <row r="231" spans="1:24">
      <c r="A231" s="83"/>
      <c r="B231" s="110"/>
      <c r="C231" s="110"/>
      <c r="D231" s="83"/>
      <c r="E231" s="83"/>
      <c r="F231" s="83"/>
      <c r="G231" s="72"/>
      <c r="H231" s="83"/>
      <c r="I231" s="83"/>
      <c r="J231" s="83"/>
      <c r="K231" s="83"/>
      <c r="L231" s="72"/>
      <c r="M231" s="83"/>
      <c r="N231" s="83"/>
      <c r="O231" s="98"/>
      <c r="P231" s="98"/>
      <c r="Q231" s="98"/>
      <c r="R231" s="98"/>
      <c r="S231" s="99"/>
      <c r="T231" s="112"/>
      <c r="U231" s="80"/>
      <c r="V231" s="80"/>
      <c r="X231" s="80"/>
    </row>
    <row r="232" spans="1:24">
      <c r="A232" s="83"/>
      <c r="B232" s="110"/>
      <c r="C232" s="110"/>
      <c r="D232" s="83"/>
      <c r="E232" s="83"/>
      <c r="F232" s="83"/>
      <c r="G232" s="72"/>
      <c r="H232" s="83"/>
      <c r="I232" s="83"/>
      <c r="J232" s="83"/>
      <c r="K232" s="83"/>
      <c r="L232" s="72"/>
      <c r="M232" s="83"/>
      <c r="N232" s="83"/>
      <c r="O232" s="98"/>
      <c r="P232" s="98"/>
      <c r="Q232" s="98"/>
      <c r="R232" s="98"/>
      <c r="S232" s="99"/>
      <c r="T232" s="112"/>
      <c r="U232" s="80"/>
      <c r="V232" s="80"/>
      <c r="X232" s="80"/>
    </row>
    <row r="233" spans="1:24">
      <c r="A233" s="83"/>
      <c r="B233" s="110"/>
      <c r="C233" s="110"/>
      <c r="D233" s="83"/>
      <c r="E233" s="83"/>
      <c r="F233" s="83"/>
      <c r="G233" s="72"/>
      <c r="H233" s="83"/>
      <c r="I233" s="83"/>
      <c r="J233" s="83"/>
      <c r="K233" s="83"/>
      <c r="L233" s="72"/>
      <c r="M233" s="83"/>
      <c r="N233" s="83"/>
      <c r="O233" s="98"/>
      <c r="P233" s="98"/>
      <c r="Q233" s="98"/>
      <c r="R233" s="98"/>
      <c r="S233" s="99"/>
      <c r="T233" s="112"/>
      <c r="U233" s="80"/>
      <c r="V233" s="80"/>
      <c r="X233" s="80"/>
    </row>
    <row r="234" spans="1:24">
      <c r="A234" s="83"/>
      <c r="B234" s="110"/>
      <c r="C234" s="110"/>
      <c r="D234" s="83"/>
      <c r="E234" s="83"/>
      <c r="F234" s="83"/>
      <c r="G234" s="72"/>
      <c r="H234" s="83"/>
      <c r="I234" s="83"/>
      <c r="J234" s="83"/>
      <c r="K234" s="83"/>
      <c r="L234" s="72"/>
      <c r="M234" s="83"/>
      <c r="N234" s="83"/>
      <c r="O234" s="98"/>
      <c r="P234" s="98"/>
      <c r="Q234" s="98"/>
      <c r="R234" s="98"/>
      <c r="S234" s="99"/>
      <c r="T234" s="112"/>
      <c r="U234" s="80"/>
      <c r="V234" s="80"/>
      <c r="X234" s="80"/>
    </row>
    <row r="235" spans="1:24">
      <c r="A235" s="83"/>
      <c r="B235" s="110"/>
      <c r="C235" s="110"/>
      <c r="D235" s="83"/>
      <c r="E235" s="83"/>
      <c r="F235" s="83"/>
      <c r="G235" s="72"/>
      <c r="H235" s="83"/>
      <c r="I235" s="83"/>
      <c r="J235" s="83"/>
      <c r="K235" s="83"/>
      <c r="L235" s="72"/>
      <c r="M235" s="83"/>
      <c r="N235" s="83"/>
      <c r="O235" s="98"/>
      <c r="P235" s="98"/>
      <c r="Q235" s="98"/>
      <c r="R235" s="98"/>
      <c r="S235" s="99"/>
      <c r="T235" s="112"/>
      <c r="U235" s="80"/>
      <c r="V235" s="80"/>
      <c r="X235" s="80"/>
    </row>
    <row r="236" spans="1:24">
      <c r="A236" s="83"/>
      <c r="B236" s="110"/>
      <c r="C236" s="110"/>
      <c r="D236" s="83"/>
      <c r="E236" s="83"/>
      <c r="F236" s="83"/>
      <c r="G236" s="72"/>
      <c r="H236" s="83"/>
      <c r="I236" s="83"/>
      <c r="J236" s="83"/>
      <c r="K236" s="83"/>
      <c r="L236" s="72"/>
      <c r="M236" s="83"/>
      <c r="N236" s="83"/>
      <c r="O236" s="98"/>
      <c r="P236" s="98"/>
      <c r="Q236" s="98"/>
      <c r="R236" s="98"/>
      <c r="S236" s="99"/>
      <c r="T236" s="112"/>
      <c r="U236" s="80"/>
      <c r="V236" s="80"/>
      <c r="X236" s="80"/>
    </row>
    <row r="237" spans="1:24">
      <c r="A237" s="83"/>
      <c r="B237" s="110"/>
      <c r="C237" s="110"/>
      <c r="D237" s="83"/>
      <c r="E237" s="83"/>
      <c r="F237" s="83"/>
      <c r="G237" s="72"/>
      <c r="H237" s="83"/>
      <c r="I237" s="83"/>
      <c r="J237" s="83"/>
      <c r="K237" s="83"/>
      <c r="L237" s="72"/>
      <c r="M237" s="83"/>
      <c r="N237" s="83"/>
      <c r="O237" s="98"/>
      <c r="P237" s="98"/>
      <c r="Q237" s="98"/>
      <c r="R237" s="98"/>
      <c r="S237" s="99"/>
      <c r="T237" s="112"/>
      <c r="U237" s="80"/>
      <c r="V237" s="80"/>
      <c r="X237" s="80"/>
    </row>
    <row r="238" spans="1:24">
      <c r="A238" s="83"/>
      <c r="B238" s="110"/>
      <c r="C238" s="110"/>
      <c r="D238" s="83"/>
      <c r="E238" s="83"/>
      <c r="F238" s="83"/>
      <c r="G238" s="72"/>
      <c r="H238" s="83"/>
      <c r="I238" s="83"/>
      <c r="J238" s="83"/>
      <c r="K238" s="83"/>
      <c r="L238" s="72"/>
      <c r="M238" s="83"/>
      <c r="N238" s="83"/>
      <c r="O238" s="98"/>
      <c r="P238" s="98"/>
      <c r="Q238" s="98"/>
      <c r="R238" s="98"/>
      <c r="S238" s="99"/>
      <c r="T238" s="112"/>
      <c r="U238" s="80"/>
      <c r="V238" s="80"/>
      <c r="X238" s="80"/>
    </row>
    <row r="239" spans="1:24">
      <c r="A239" s="83"/>
      <c r="B239" s="110"/>
      <c r="C239" s="110"/>
      <c r="D239" s="83"/>
      <c r="E239" s="83"/>
      <c r="F239" s="83"/>
      <c r="G239" s="72"/>
      <c r="H239" s="83"/>
      <c r="I239" s="83"/>
      <c r="J239" s="83"/>
      <c r="K239" s="83"/>
      <c r="L239" s="72"/>
      <c r="M239" s="83"/>
      <c r="N239" s="83"/>
      <c r="O239" s="98"/>
      <c r="P239" s="98"/>
      <c r="Q239" s="98"/>
      <c r="R239" s="98"/>
      <c r="S239" s="99"/>
      <c r="T239" s="112"/>
      <c r="U239" s="80"/>
      <c r="V239" s="80"/>
      <c r="X239" s="80"/>
    </row>
    <row r="240" spans="1:24">
      <c r="A240" s="83"/>
      <c r="B240" s="110"/>
      <c r="C240" s="110"/>
      <c r="D240" s="83"/>
      <c r="E240" s="83"/>
      <c r="F240" s="83"/>
      <c r="G240" s="72"/>
      <c r="H240" s="83"/>
      <c r="I240" s="83"/>
      <c r="J240" s="83"/>
      <c r="K240" s="83"/>
      <c r="L240" s="72"/>
      <c r="M240" s="83"/>
      <c r="N240" s="83"/>
      <c r="O240" s="98"/>
      <c r="P240" s="98"/>
      <c r="Q240" s="98"/>
      <c r="R240" s="98"/>
      <c r="S240" s="99"/>
      <c r="T240" s="112"/>
      <c r="U240" s="80"/>
      <c r="V240" s="80"/>
      <c r="X240" s="80"/>
    </row>
    <row r="241" spans="1:24">
      <c r="A241" s="83"/>
      <c r="B241" s="110"/>
      <c r="C241" s="110"/>
      <c r="D241" s="83"/>
      <c r="E241" s="83"/>
      <c r="F241" s="83"/>
      <c r="G241" s="72"/>
      <c r="H241" s="83"/>
      <c r="I241" s="83"/>
      <c r="J241" s="83"/>
      <c r="K241" s="83"/>
      <c r="L241" s="72"/>
      <c r="M241" s="83"/>
      <c r="N241" s="83"/>
      <c r="O241" s="98"/>
      <c r="P241" s="98"/>
      <c r="Q241" s="98"/>
      <c r="R241" s="98"/>
      <c r="S241" s="99"/>
      <c r="T241" s="112"/>
      <c r="U241" s="80"/>
      <c r="V241" s="80"/>
      <c r="X241" s="80"/>
    </row>
    <row r="242" spans="1:24">
      <c r="A242" s="83"/>
      <c r="B242" s="110"/>
      <c r="C242" s="110"/>
      <c r="D242" s="83"/>
      <c r="E242" s="83"/>
      <c r="F242" s="83"/>
      <c r="G242" s="72"/>
      <c r="H242" s="83"/>
      <c r="I242" s="83"/>
      <c r="J242" s="83"/>
      <c r="K242" s="83"/>
      <c r="L242" s="72"/>
      <c r="M242" s="83"/>
      <c r="N242" s="83"/>
      <c r="O242" s="98"/>
      <c r="P242" s="98"/>
      <c r="Q242" s="98"/>
      <c r="R242" s="98"/>
      <c r="S242" s="99"/>
      <c r="T242" s="112"/>
      <c r="U242" s="80"/>
      <c r="V242" s="80"/>
      <c r="X242" s="80"/>
    </row>
    <row r="243" spans="1:24">
      <c r="A243" s="83"/>
      <c r="B243" s="110"/>
      <c r="C243" s="110"/>
      <c r="D243" s="83"/>
      <c r="E243" s="83"/>
      <c r="F243" s="83"/>
      <c r="G243" s="72"/>
      <c r="H243" s="83"/>
      <c r="I243" s="83"/>
      <c r="J243" s="83"/>
      <c r="K243" s="83"/>
      <c r="L243" s="72"/>
      <c r="M243" s="83"/>
      <c r="N243" s="83"/>
      <c r="O243" s="98"/>
      <c r="P243" s="98"/>
      <c r="Q243" s="98"/>
      <c r="R243" s="98"/>
      <c r="S243" s="99"/>
      <c r="T243" s="112"/>
      <c r="U243" s="80"/>
      <c r="V243" s="80"/>
      <c r="X243" s="80"/>
    </row>
    <row r="244" spans="1:24">
      <c r="A244" s="83"/>
      <c r="B244" s="110"/>
      <c r="C244" s="110"/>
      <c r="D244" s="83"/>
      <c r="E244" s="83"/>
      <c r="F244" s="83"/>
      <c r="G244" s="72"/>
      <c r="H244" s="83"/>
      <c r="I244" s="83"/>
      <c r="J244" s="83"/>
      <c r="K244" s="83"/>
      <c r="L244" s="72"/>
      <c r="M244" s="83"/>
      <c r="N244" s="83"/>
      <c r="O244" s="98"/>
      <c r="P244" s="98"/>
      <c r="Q244" s="98"/>
      <c r="R244" s="98"/>
      <c r="S244" s="99"/>
      <c r="T244" s="112"/>
      <c r="U244" s="80"/>
      <c r="V244" s="80"/>
      <c r="X244" s="80"/>
    </row>
    <row r="245" spans="1:24">
      <c r="A245" s="83"/>
      <c r="B245" s="110"/>
      <c r="C245" s="110"/>
      <c r="D245" s="83"/>
      <c r="E245" s="83"/>
      <c r="F245" s="83"/>
      <c r="G245" s="72"/>
      <c r="H245" s="83"/>
      <c r="I245" s="83"/>
      <c r="J245" s="83"/>
      <c r="K245" s="83"/>
      <c r="L245" s="72"/>
      <c r="M245" s="83"/>
      <c r="N245" s="83"/>
      <c r="O245" s="98"/>
      <c r="P245" s="98"/>
      <c r="Q245" s="98"/>
      <c r="R245" s="98"/>
      <c r="S245" s="99"/>
      <c r="T245" s="112"/>
      <c r="U245" s="80"/>
      <c r="V245" s="80"/>
      <c r="X245" s="80"/>
    </row>
    <row r="246" spans="1:24">
      <c r="A246" s="83"/>
      <c r="B246" s="110"/>
      <c r="C246" s="110"/>
      <c r="D246" s="83"/>
      <c r="E246" s="83"/>
      <c r="F246" s="83"/>
      <c r="G246" s="72"/>
      <c r="H246" s="83"/>
      <c r="I246" s="83"/>
      <c r="J246" s="83"/>
      <c r="K246" s="83"/>
      <c r="L246" s="72"/>
      <c r="M246" s="83"/>
      <c r="N246" s="83"/>
      <c r="O246" s="98"/>
      <c r="P246" s="98"/>
      <c r="Q246" s="98"/>
      <c r="R246" s="98"/>
      <c r="S246" s="99"/>
      <c r="T246" s="112"/>
      <c r="U246" s="80"/>
      <c r="V246" s="80"/>
      <c r="X246" s="80"/>
    </row>
    <row r="247" spans="1:24">
      <c r="A247" s="83"/>
      <c r="B247" s="110"/>
      <c r="C247" s="110"/>
      <c r="D247" s="83"/>
      <c r="E247" s="83"/>
      <c r="F247" s="83"/>
      <c r="G247" s="72"/>
      <c r="H247" s="83"/>
      <c r="I247" s="83"/>
      <c r="J247" s="83"/>
      <c r="K247" s="83"/>
      <c r="L247" s="72"/>
      <c r="M247" s="83"/>
      <c r="N247" s="83"/>
      <c r="O247" s="98"/>
      <c r="P247" s="98"/>
      <c r="Q247" s="98"/>
      <c r="R247" s="98"/>
      <c r="S247" s="99"/>
      <c r="T247" s="112"/>
      <c r="U247" s="80"/>
      <c r="V247" s="80"/>
      <c r="X247" s="80"/>
    </row>
    <row r="248" spans="1:24">
      <c r="A248" s="83"/>
      <c r="B248" s="110"/>
      <c r="C248" s="110"/>
      <c r="D248" s="83"/>
      <c r="E248" s="83"/>
      <c r="F248" s="83"/>
      <c r="G248" s="72"/>
      <c r="H248" s="83"/>
      <c r="I248" s="83"/>
      <c r="J248" s="83"/>
      <c r="K248" s="83"/>
      <c r="L248" s="72"/>
      <c r="M248" s="83"/>
      <c r="N248" s="83"/>
      <c r="O248" s="98"/>
      <c r="P248" s="98"/>
      <c r="Q248" s="98"/>
      <c r="R248" s="98"/>
      <c r="S248" s="99"/>
      <c r="T248" s="112"/>
      <c r="U248" s="80"/>
      <c r="V248" s="80"/>
      <c r="X248" s="80"/>
    </row>
    <row r="249" spans="1:24">
      <c r="A249" s="83"/>
      <c r="B249" s="110"/>
      <c r="C249" s="110"/>
      <c r="D249" s="83"/>
      <c r="E249" s="83"/>
      <c r="F249" s="83"/>
      <c r="G249" s="72"/>
      <c r="H249" s="83"/>
      <c r="I249" s="83"/>
      <c r="J249" s="83"/>
      <c r="K249" s="83"/>
      <c r="L249" s="72"/>
      <c r="M249" s="83"/>
      <c r="N249" s="83"/>
      <c r="O249" s="98"/>
      <c r="P249" s="98"/>
      <c r="Q249" s="98"/>
      <c r="R249" s="98"/>
      <c r="S249" s="99"/>
      <c r="T249" s="112"/>
      <c r="U249" s="80"/>
      <c r="V249" s="80"/>
      <c r="X249" s="80"/>
    </row>
    <row r="250" spans="1:24">
      <c r="A250" s="83"/>
      <c r="B250" s="110"/>
      <c r="C250" s="110"/>
      <c r="D250" s="83"/>
      <c r="E250" s="83"/>
      <c r="F250" s="83"/>
      <c r="G250" s="72"/>
      <c r="H250" s="83"/>
      <c r="I250" s="83"/>
      <c r="J250" s="83"/>
      <c r="K250" s="83"/>
      <c r="L250" s="72"/>
      <c r="M250" s="83"/>
      <c r="N250" s="83"/>
      <c r="O250" s="98"/>
      <c r="P250" s="98"/>
      <c r="Q250" s="98"/>
      <c r="R250" s="98"/>
      <c r="S250" s="99"/>
      <c r="T250" s="112"/>
      <c r="U250" s="80"/>
      <c r="V250" s="80"/>
      <c r="X250" s="80"/>
    </row>
    <row r="251" spans="1:24">
      <c r="A251" s="83"/>
      <c r="B251" s="110"/>
      <c r="C251" s="110"/>
      <c r="D251" s="83"/>
      <c r="E251" s="83"/>
      <c r="F251" s="83"/>
      <c r="G251" s="72"/>
      <c r="H251" s="83"/>
      <c r="I251" s="83"/>
      <c r="J251" s="83"/>
      <c r="K251" s="83"/>
      <c r="L251" s="72"/>
      <c r="M251" s="83"/>
      <c r="N251" s="83"/>
      <c r="O251" s="98"/>
      <c r="P251" s="98"/>
      <c r="Q251" s="98"/>
      <c r="R251" s="98"/>
      <c r="S251" s="99"/>
      <c r="T251" s="112"/>
      <c r="U251" s="80"/>
      <c r="V251" s="80"/>
      <c r="X251" s="80"/>
    </row>
    <row r="252" spans="1:24">
      <c r="A252" s="83"/>
      <c r="B252" s="110"/>
      <c r="C252" s="110"/>
      <c r="D252" s="83"/>
      <c r="E252" s="83"/>
      <c r="F252" s="83"/>
      <c r="G252" s="72"/>
      <c r="H252" s="83"/>
      <c r="I252" s="83"/>
      <c r="J252" s="83"/>
      <c r="K252" s="83"/>
      <c r="L252" s="72"/>
      <c r="M252" s="83"/>
      <c r="N252" s="83"/>
      <c r="O252" s="98"/>
      <c r="P252" s="98"/>
      <c r="Q252" s="98"/>
      <c r="R252" s="98"/>
      <c r="S252" s="99"/>
      <c r="T252" s="112"/>
      <c r="U252" s="80"/>
      <c r="V252" s="80"/>
      <c r="X252" s="80"/>
    </row>
    <row r="253" spans="1:24">
      <c r="A253" s="83"/>
      <c r="B253" s="110"/>
      <c r="C253" s="110"/>
      <c r="D253" s="83"/>
      <c r="E253" s="83"/>
      <c r="F253" s="83"/>
      <c r="G253" s="72"/>
      <c r="H253" s="83"/>
      <c r="I253" s="83"/>
      <c r="J253" s="83"/>
      <c r="K253" s="83"/>
      <c r="L253" s="72"/>
      <c r="M253" s="83"/>
      <c r="N253" s="83"/>
      <c r="O253" s="98"/>
      <c r="P253" s="98"/>
      <c r="Q253" s="98"/>
      <c r="R253" s="98"/>
      <c r="S253" s="99"/>
      <c r="T253" s="112"/>
      <c r="U253" s="80"/>
      <c r="V253" s="80"/>
      <c r="X253" s="80"/>
    </row>
    <row r="254" spans="1:24">
      <c r="A254" s="83"/>
      <c r="B254" s="110"/>
      <c r="C254" s="110"/>
      <c r="D254" s="83"/>
      <c r="E254" s="83"/>
      <c r="F254" s="83"/>
      <c r="G254" s="72"/>
      <c r="H254" s="83"/>
      <c r="I254" s="83"/>
      <c r="J254" s="83"/>
      <c r="K254" s="83"/>
      <c r="L254" s="72"/>
      <c r="M254" s="83"/>
      <c r="N254" s="83"/>
      <c r="O254" s="98"/>
      <c r="P254" s="98"/>
      <c r="Q254" s="98"/>
      <c r="R254" s="98"/>
      <c r="S254" s="99"/>
      <c r="T254" s="112"/>
      <c r="U254" s="80"/>
      <c r="V254" s="80"/>
      <c r="X254" s="80"/>
    </row>
    <row r="255" spans="1:24">
      <c r="A255" s="83"/>
      <c r="B255" s="110"/>
      <c r="C255" s="110"/>
      <c r="D255" s="83"/>
      <c r="E255" s="83"/>
      <c r="F255" s="83"/>
      <c r="G255" s="72"/>
      <c r="H255" s="83"/>
      <c r="I255" s="83"/>
      <c r="J255" s="83"/>
      <c r="K255" s="83"/>
      <c r="L255" s="72"/>
      <c r="M255" s="83"/>
      <c r="N255" s="83"/>
      <c r="O255" s="98"/>
      <c r="P255" s="98"/>
      <c r="Q255" s="98"/>
      <c r="R255" s="98"/>
      <c r="S255" s="99"/>
      <c r="T255" s="112"/>
      <c r="U255" s="80"/>
      <c r="V255" s="80"/>
      <c r="X255" s="80"/>
    </row>
    <row r="256" spans="1:24">
      <c r="A256" s="83"/>
      <c r="B256" s="110"/>
      <c r="C256" s="110"/>
      <c r="D256" s="83"/>
      <c r="E256" s="83"/>
      <c r="F256" s="83"/>
      <c r="G256" s="72"/>
      <c r="H256" s="83"/>
      <c r="I256" s="83"/>
      <c r="J256" s="83"/>
      <c r="K256" s="83"/>
      <c r="L256" s="72"/>
      <c r="M256" s="83"/>
      <c r="N256" s="83"/>
      <c r="O256" s="98"/>
      <c r="P256" s="98"/>
      <c r="Q256" s="98"/>
      <c r="R256" s="98"/>
      <c r="S256" s="99"/>
      <c r="T256" s="112"/>
      <c r="U256" s="80"/>
      <c r="V256" s="80"/>
      <c r="X256" s="80"/>
    </row>
    <row r="257" spans="1:24">
      <c r="A257" s="83"/>
      <c r="B257" s="110"/>
      <c r="C257" s="110"/>
      <c r="D257" s="83"/>
      <c r="E257" s="83"/>
      <c r="F257" s="83"/>
      <c r="G257" s="72"/>
      <c r="H257" s="83"/>
      <c r="I257" s="83"/>
      <c r="J257" s="83"/>
      <c r="K257" s="83"/>
      <c r="L257" s="72"/>
      <c r="M257" s="83"/>
      <c r="N257" s="83"/>
      <c r="O257" s="98"/>
      <c r="P257" s="98"/>
      <c r="Q257" s="98"/>
      <c r="R257" s="98"/>
      <c r="S257" s="99"/>
      <c r="T257" s="112"/>
      <c r="U257" s="80"/>
      <c r="V257" s="80"/>
      <c r="X257" s="80"/>
    </row>
    <row r="258" spans="1:24">
      <c r="A258" s="83"/>
      <c r="B258" s="110"/>
      <c r="C258" s="110"/>
      <c r="D258" s="83"/>
      <c r="E258" s="83"/>
      <c r="F258" s="83"/>
      <c r="G258" s="72"/>
      <c r="H258" s="83"/>
      <c r="I258" s="83"/>
      <c r="J258" s="83"/>
      <c r="K258" s="83"/>
      <c r="L258" s="72"/>
      <c r="M258" s="83"/>
      <c r="N258" s="83"/>
      <c r="O258" s="98"/>
      <c r="P258" s="98"/>
      <c r="Q258" s="98"/>
      <c r="R258" s="98"/>
      <c r="S258" s="99"/>
      <c r="T258" s="112"/>
      <c r="U258" s="80"/>
      <c r="V258" s="80"/>
      <c r="X258" s="80"/>
    </row>
    <row r="259" spans="1:24">
      <c r="A259" s="83"/>
      <c r="B259" s="110"/>
      <c r="C259" s="110"/>
      <c r="D259" s="83"/>
      <c r="E259" s="83"/>
      <c r="F259" s="83"/>
      <c r="G259" s="72"/>
      <c r="H259" s="83"/>
      <c r="I259" s="83"/>
      <c r="J259" s="83"/>
      <c r="K259" s="83"/>
      <c r="L259" s="72"/>
      <c r="M259" s="83"/>
      <c r="N259" s="83"/>
      <c r="O259" s="98"/>
      <c r="P259" s="98"/>
      <c r="Q259" s="98"/>
      <c r="R259" s="98"/>
      <c r="S259" s="99"/>
      <c r="T259" s="112"/>
      <c r="U259" s="80"/>
      <c r="V259" s="80"/>
      <c r="X259" s="80"/>
    </row>
    <row r="260" spans="1:24">
      <c r="A260" s="83"/>
      <c r="B260" s="110"/>
      <c r="C260" s="110"/>
      <c r="D260" s="83"/>
      <c r="E260" s="83"/>
      <c r="F260" s="83"/>
      <c r="G260" s="72"/>
      <c r="H260" s="83"/>
      <c r="I260" s="83"/>
      <c r="J260" s="83"/>
      <c r="K260" s="83"/>
      <c r="L260" s="72"/>
      <c r="M260" s="83"/>
      <c r="N260" s="83"/>
      <c r="O260" s="98"/>
      <c r="P260" s="98"/>
      <c r="Q260" s="98"/>
      <c r="R260" s="98"/>
      <c r="S260" s="99"/>
      <c r="T260" s="112"/>
      <c r="U260" s="80"/>
      <c r="V260" s="80"/>
      <c r="X260" s="80"/>
    </row>
    <row r="261" spans="1:24">
      <c r="A261" s="83"/>
      <c r="B261" s="110"/>
      <c r="C261" s="110"/>
      <c r="D261" s="83"/>
      <c r="E261" s="83"/>
      <c r="F261" s="83"/>
      <c r="G261" s="72"/>
      <c r="H261" s="83"/>
      <c r="I261" s="83"/>
      <c r="J261" s="83"/>
      <c r="K261" s="83"/>
      <c r="L261" s="72"/>
      <c r="M261" s="83"/>
      <c r="N261" s="83"/>
      <c r="O261" s="98"/>
      <c r="P261" s="98"/>
      <c r="Q261" s="98"/>
      <c r="R261" s="98"/>
      <c r="S261" s="99"/>
      <c r="T261" s="112"/>
      <c r="U261" s="80"/>
      <c r="V261" s="80"/>
      <c r="X261" s="80"/>
    </row>
    <row r="262" spans="1:24">
      <c r="A262" s="83"/>
      <c r="B262" s="110"/>
      <c r="C262" s="110"/>
      <c r="D262" s="83"/>
      <c r="E262" s="83"/>
      <c r="F262" s="83"/>
      <c r="G262" s="72"/>
      <c r="H262" s="83"/>
      <c r="I262" s="83"/>
      <c r="J262" s="83"/>
      <c r="K262" s="83"/>
      <c r="L262" s="72"/>
      <c r="M262" s="83"/>
      <c r="N262" s="83"/>
      <c r="O262" s="98"/>
      <c r="P262" s="98"/>
      <c r="Q262" s="98"/>
      <c r="R262" s="98"/>
      <c r="S262" s="99"/>
      <c r="T262" s="112"/>
      <c r="U262" s="80"/>
      <c r="V262" s="80"/>
      <c r="X262" s="80"/>
    </row>
    <row r="263" spans="1:24">
      <c r="A263" s="83"/>
      <c r="B263" s="110"/>
      <c r="C263" s="110"/>
      <c r="D263" s="83"/>
      <c r="E263" s="83"/>
      <c r="F263" s="83"/>
      <c r="G263" s="72"/>
      <c r="H263" s="83"/>
      <c r="I263" s="83"/>
      <c r="J263" s="83"/>
      <c r="K263" s="83"/>
      <c r="L263" s="72"/>
      <c r="M263" s="83"/>
      <c r="N263" s="83"/>
      <c r="O263" s="98"/>
      <c r="P263" s="98"/>
      <c r="Q263" s="98"/>
      <c r="R263" s="98"/>
      <c r="S263" s="99"/>
      <c r="T263" s="112"/>
      <c r="U263" s="80"/>
      <c r="V263" s="80"/>
      <c r="X263" s="80"/>
    </row>
    <row r="264" spans="1:24">
      <c r="A264" s="83"/>
      <c r="B264" s="110"/>
      <c r="C264" s="110"/>
      <c r="D264" s="83"/>
      <c r="E264" s="83"/>
      <c r="F264" s="83"/>
      <c r="G264" s="72"/>
      <c r="H264" s="83"/>
      <c r="I264" s="83"/>
      <c r="J264" s="83"/>
      <c r="K264" s="83"/>
      <c r="L264" s="72"/>
      <c r="M264" s="83"/>
      <c r="N264" s="83"/>
      <c r="O264" s="98"/>
      <c r="P264" s="98"/>
      <c r="Q264" s="98"/>
      <c r="R264" s="98"/>
      <c r="S264" s="99"/>
      <c r="T264" s="112"/>
      <c r="U264" s="80"/>
      <c r="V264" s="80"/>
      <c r="X264" s="80"/>
    </row>
    <row r="265" spans="1:24">
      <c r="A265" s="83"/>
      <c r="B265" s="110"/>
      <c r="C265" s="110"/>
      <c r="D265" s="83"/>
      <c r="E265" s="83"/>
      <c r="F265" s="83"/>
      <c r="G265" s="72"/>
      <c r="H265" s="83"/>
      <c r="I265" s="83"/>
      <c r="J265" s="83"/>
      <c r="K265" s="83"/>
      <c r="L265" s="72"/>
      <c r="M265" s="83"/>
      <c r="N265" s="83"/>
      <c r="O265" s="98"/>
      <c r="P265" s="98"/>
      <c r="Q265" s="98"/>
      <c r="R265" s="98"/>
      <c r="S265" s="99"/>
      <c r="T265" s="112"/>
      <c r="U265" s="80"/>
      <c r="V265" s="80"/>
      <c r="X265" s="80"/>
    </row>
    <row r="266" spans="1:24">
      <c r="A266" s="83"/>
      <c r="B266" s="110"/>
      <c r="C266" s="110"/>
      <c r="D266" s="83"/>
      <c r="E266" s="83"/>
      <c r="F266" s="83"/>
      <c r="G266" s="72"/>
      <c r="H266" s="83"/>
      <c r="I266" s="83"/>
      <c r="J266" s="83"/>
      <c r="K266" s="83"/>
      <c r="L266" s="72"/>
      <c r="M266" s="83"/>
      <c r="N266" s="83"/>
      <c r="O266" s="98"/>
      <c r="P266" s="98"/>
      <c r="Q266" s="98"/>
      <c r="R266" s="98"/>
      <c r="S266" s="99"/>
      <c r="T266" s="112"/>
      <c r="U266" s="80"/>
      <c r="V266" s="80"/>
      <c r="X266" s="80"/>
    </row>
    <row r="267" spans="1:24">
      <c r="A267" s="83"/>
      <c r="B267" s="110"/>
      <c r="C267" s="110"/>
      <c r="D267" s="83"/>
      <c r="E267" s="83"/>
      <c r="F267" s="83"/>
      <c r="G267" s="72"/>
      <c r="H267" s="83"/>
      <c r="I267" s="83"/>
      <c r="J267" s="83"/>
      <c r="K267" s="83"/>
      <c r="L267" s="72"/>
      <c r="M267" s="83"/>
      <c r="N267" s="83"/>
      <c r="O267" s="98"/>
      <c r="P267" s="98"/>
      <c r="Q267" s="98"/>
      <c r="R267" s="98"/>
      <c r="S267" s="99"/>
      <c r="T267" s="112"/>
      <c r="U267" s="80"/>
      <c r="V267" s="80"/>
      <c r="X267" s="80"/>
    </row>
    <row r="268" spans="1:24">
      <c r="A268" s="83"/>
      <c r="B268" s="110"/>
      <c r="C268" s="110"/>
      <c r="D268" s="83"/>
      <c r="E268" s="83"/>
      <c r="F268" s="83"/>
      <c r="G268" s="72"/>
      <c r="H268" s="83"/>
      <c r="I268" s="83"/>
      <c r="J268" s="83"/>
      <c r="K268" s="83"/>
      <c r="L268" s="72"/>
      <c r="M268" s="83"/>
      <c r="N268" s="83"/>
      <c r="O268" s="98"/>
      <c r="P268" s="98"/>
      <c r="Q268" s="98"/>
      <c r="R268" s="98"/>
      <c r="S268" s="99"/>
      <c r="T268" s="112"/>
      <c r="U268" s="80"/>
      <c r="V268" s="80"/>
      <c r="X268" s="80"/>
    </row>
    <row r="269" spans="1:24">
      <c r="A269" s="83"/>
      <c r="B269" s="110"/>
      <c r="C269" s="110"/>
      <c r="D269" s="83"/>
      <c r="E269" s="83"/>
      <c r="F269" s="83"/>
      <c r="G269" s="72"/>
      <c r="H269" s="83"/>
      <c r="I269" s="83"/>
      <c r="J269" s="83"/>
      <c r="K269" s="83"/>
      <c r="L269" s="72"/>
      <c r="M269" s="83"/>
      <c r="N269" s="83"/>
      <c r="O269" s="98"/>
      <c r="P269" s="98"/>
      <c r="Q269" s="98"/>
      <c r="R269" s="98"/>
      <c r="S269" s="99"/>
      <c r="T269" s="112"/>
      <c r="U269" s="80"/>
      <c r="V269" s="80"/>
      <c r="X269" s="80"/>
    </row>
    <row r="270" spans="1:24">
      <c r="A270" s="83"/>
      <c r="B270" s="110"/>
      <c r="C270" s="110"/>
      <c r="D270" s="83"/>
      <c r="E270" s="83"/>
      <c r="F270" s="83"/>
      <c r="G270" s="72"/>
      <c r="H270" s="83"/>
      <c r="I270" s="83"/>
      <c r="J270" s="83"/>
      <c r="K270" s="83"/>
      <c r="L270" s="72"/>
      <c r="M270" s="83"/>
      <c r="N270" s="83"/>
      <c r="O270" s="98"/>
      <c r="P270" s="98"/>
      <c r="Q270" s="98"/>
      <c r="R270" s="98"/>
      <c r="S270" s="99"/>
      <c r="T270" s="112"/>
      <c r="U270" s="80"/>
      <c r="V270" s="80"/>
      <c r="X270" s="80"/>
    </row>
    <row r="271" spans="1:24">
      <c r="A271" s="83"/>
      <c r="B271" s="110"/>
      <c r="C271" s="110"/>
      <c r="D271" s="83"/>
      <c r="E271" s="83"/>
      <c r="F271" s="83"/>
      <c r="G271" s="72"/>
      <c r="H271" s="83"/>
      <c r="I271" s="83"/>
      <c r="J271" s="83"/>
      <c r="K271" s="83"/>
      <c r="L271" s="72"/>
      <c r="M271" s="83"/>
      <c r="N271" s="83"/>
      <c r="O271" s="98"/>
      <c r="P271" s="98"/>
      <c r="Q271" s="98"/>
      <c r="R271" s="98"/>
      <c r="S271" s="99"/>
      <c r="T271" s="112"/>
      <c r="U271" s="80"/>
      <c r="V271" s="80"/>
      <c r="X271" s="80"/>
    </row>
    <row r="272" spans="1:24">
      <c r="A272" s="83"/>
      <c r="B272" s="110"/>
      <c r="C272" s="110"/>
      <c r="D272" s="83"/>
      <c r="E272" s="83"/>
      <c r="F272" s="83"/>
      <c r="G272" s="72"/>
      <c r="H272" s="83"/>
      <c r="I272" s="83"/>
      <c r="J272" s="83"/>
      <c r="K272" s="83"/>
      <c r="L272" s="72"/>
      <c r="M272" s="83"/>
      <c r="N272" s="83"/>
      <c r="O272" s="98"/>
      <c r="P272" s="98"/>
      <c r="Q272" s="98"/>
      <c r="R272" s="98"/>
      <c r="S272" s="99"/>
      <c r="T272" s="112"/>
      <c r="U272" s="80"/>
      <c r="V272" s="80"/>
      <c r="X272" s="80"/>
    </row>
    <row r="273" spans="1:24">
      <c r="A273" s="83"/>
      <c r="B273" s="110"/>
      <c r="C273" s="110"/>
      <c r="D273" s="83"/>
      <c r="E273" s="83"/>
      <c r="F273" s="83"/>
      <c r="G273" s="72"/>
      <c r="H273" s="83"/>
      <c r="I273" s="83"/>
      <c r="J273" s="83"/>
      <c r="K273" s="83"/>
      <c r="L273" s="72"/>
      <c r="M273" s="83"/>
      <c r="N273" s="83"/>
      <c r="O273" s="98"/>
      <c r="P273" s="98"/>
      <c r="Q273" s="98"/>
      <c r="R273" s="98"/>
      <c r="S273" s="99"/>
      <c r="T273" s="112"/>
      <c r="U273" s="80"/>
      <c r="V273" s="80"/>
      <c r="X273" s="80"/>
    </row>
    <row r="274" spans="1:24">
      <c r="A274" s="83"/>
      <c r="B274" s="110"/>
      <c r="C274" s="110"/>
      <c r="D274" s="83"/>
      <c r="E274" s="83"/>
      <c r="F274" s="83"/>
      <c r="G274" s="72"/>
      <c r="H274" s="83"/>
      <c r="I274" s="83"/>
      <c r="J274" s="83"/>
      <c r="K274" s="83"/>
      <c r="L274" s="72"/>
      <c r="M274" s="83"/>
      <c r="N274" s="83"/>
      <c r="O274" s="98"/>
      <c r="P274" s="98"/>
      <c r="Q274" s="98"/>
      <c r="R274" s="98"/>
      <c r="S274" s="99"/>
      <c r="T274" s="112"/>
      <c r="U274" s="80"/>
      <c r="V274" s="80"/>
      <c r="X274" s="80"/>
    </row>
    <row r="275" spans="1:24">
      <c r="A275" s="83"/>
      <c r="B275" s="110"/>
      <c r="C275" s="110"/>
      <c r="D275" s="83"/>
      <c r="E275" s="83"/>
      <c r="F275" s="83"/>
      <c r="G275" s="72"/>
      <c r="H275" s="83"/>
      <c r="I275" s="83"/>
      <c r="J275" s="83"/>
      <c r="K275" s="83"/>
      <c r="L275" s="72"/>
      <c r="M275" s="83"/>
      <c r="N275" s="83"/>
      <c r="O275" s="98"/>
      <c r="P275" s="98"/>
      <c r="Q275" s="98"/>
      <c r="R275" s="98"/>
      <c r="S275" s="99"/>
      <c r="T275" s="112"/>
      <c r="U275" s="80"/>
      <c r="V275" s="80"/>
      <c r="X275" s="80"/>
    </row>
    <row r="276" spans="1:24">
      <c r="A276" s="83"/>
      <c r="B276" s="110"/>
      <c r="C276" s="110"/>
      <c r="D276" s="83"/>
      <c r="E276" s="83"/>
      <c r="F276" s="83"/>
      <c r="G276" s="72"/>
      <c r="H276" s="83"/>
      <c r="I276" s="83"/>
      <c r="J276" s="83"/>
      <c r="K276" s="83"/>
      <c r="L276" s="72"/>
      <c r="M276" s="83"/>
      <c r="N276" s="83"/>
      <c r="O276" s="98"/>
      <c r="P276" s="98"/>
      <c r="Q276" s="98"/>
      <c r="R276" s="98"/>
      <c r="S276" s="99"/>
      <c r="T276" s="112"/>
      <c r="U276" s="80"/>
      <c r="V276" s="80"/>
      <c r="X276" s="80"/>
    </row>
    <row r="277" spans="1:24">
      <c r="A277" s="83"/>
      <c r="B277" s="110"/>
      <c r="C277" s="110"/>
      <c r="D277" s="83"/>
      <c r="E277" s="83"/>
      <c r="F277" s="83"/>
      <c r="G277" s="72"/>
      <c r="H277" s="83"/>
      <c r="I277" s="83"/>
      <c r="J277" s="83"/>
      <c r="K277" s="83"/>
      <c r="L277" s="72"/>
      <c r="M277" s="83"/>
      <c r="N277" s="83"/>
      <c r="O277" s="98"/>
      <c r="P277" s="98"/>
      <c r="Q277" s="98"/>
      <c r="R277" s="98"/>
      <c r="S277" s="99"/>
      <c r="T277" s="112"/>
      <c r="U277" s="80"/>
      <c r="V277" s="80"/>
      <c r="X277" s="80"/>
    </row>
    <row r="278" spans="1:24">
      <c r="A278" s="83"/>
      <c r="B278" s="110"/>
      <c r="C278" s="110"/>
      <c r="D278" s="83"/>
      <c r="E278" s="83"/>
      <c r="F278" s="83"/>
      <c r="G278" s="72"/>
      <c r="H278" s="83"/>
      <c r="I278" s="83"/>
      <c r="J278" s="83"/>
      <c r="K278" s="83"/>
      <c r="L278" s="72"/>
      <c r="M278" s="83"/>
      <c r="N278" s="83"/>
      <c r="O278" s="98"/>
      <c r="P278" s="98"/>
      <c r="Q278" s="98"/>
      <c r="R278" s="98"/>
      <c r="S278" s="99"/>
      <c r="T278" s="112"/>
      <c r="U278" s="80"/>
      <c r="V278" s="80"/>
      <c r="X278" s="80"/>
    </row>
    <row r="279" spans="1:24">
      <c r="A279" s="83"/>
      <c r="B279" s="110"/>
      <c r="C279" s="110"/>
      <c r="D279" s="83"/>
      <c r="E279" s="83"/>
      <c r="F279" s="83"/>
      <c r="G279" s="72"/>
      <c r="H279" s="83"/>
      <c r="I279" s="83"/>
      <c r="J279" s="83"/>
      <c r="K279" s="83"/>
      <c r="L279" s="72"/>
      <c r="M279" s="83"/>
      <c r="N279" s="83"/>
      <c r="O279" s="98"/>
      <c r="P279" s="98"/>
      <c r="Q279" s="98"/>
      <c r="R279" s="98"/>
      <c r="S279" s="99"/>
      <c r="T279" s="112"/>
      <c r="U279" s="80"/>
      <c r="V279" s="80"/>
      <c r="X279" s="80"/>
    </row>
    <row r="280" spans="1:24">
      <c r="A280" s="83"/>
      <c r="B280" s="110"/>
      <c r="C280" s="110"/>
      <c r="D280" s="83"/>
      <c r="E280" s="83"/>
      <c r="F280" s="83"/>
      <c r="G280" s="72"/>
      <c r="H280" s="83"/>
      <c r="I280" s="83"/>
      <c r="J280" s="83"/>
      <c r="K280" s="83"/>
      <c r="L280" s="72"/>
      <c r="M280" s="83"/>
      <c r="N280" s="83"/>
      <c r="O280" s="98"/>
      <c r="P280" s="98"/>
      <c r="Q280" s="98"/>
      <c r="R280" s="98"/>
      <c r="S280" s="99"/>
      <c r="T280" s="112"/>
      <c r="U280" s="80"/>
      <c r="V280" s="80"/>
      <c r="X280" s="80"/>
    </row>
    <row r="281" spans="1:24">
      <c r="A281" s="83"/>
      <c r="B281" s="110"/>
      <c r="C281" s="110"/>
      <c r="D281" s="83"/>
      <c r="E281" s="83"/>
      <c r="F281" s="83"/>
      <c r="G281" s="72"/>
      <c r="H281" s="83"/>
      <c r="I281" s="83"/>
      <c r="J281" s="83"/>
      <c r="K281" s="83"/>
      <c r="L281" s="72"/>
      <c r="M281" s="83"/>
      <c r="N281" s="83"/>
      <c r="O281" s="98"/>
      <c r="P281" s="98"/>
      <c r="Q281" s="98"/>
      <c r="R281" s="98"/>
      <c r="S281" s="99"/>
      <c r="T281" s="112"/>
      <c r="U281" s="80"/>
      <c r="V281" s="80"/>
      <c r="X281" s="80"/>
    </row>
    <row r="282" spans="1:24">
      <c r="A282" s="83"/>
      <c r="B282" s="110"/>
      <c r="C282" s="110"/>
      <c r="D282" s="83"/>
      <c r="E282" s="83"/>
      <c r="F282" s="83"/>
      <c r="G282" s="72"/>
      <c r="H282" s="83"/>
      <c r="I282" s="83"/>
      <c r="J282" s="83"/>
      <c r="K282" s="83"/>
      <c r="L282" s="72"/>
      <c r="M282" s="83"/>
      <c r="N282" s="83"/>
      <c r="O282" s="98"/>
      <c r="P282" s="98"/>
      <c r="Q282" s="98"/>
      <c r="R282" s="98"/>
      <c r="S282" s="99"/>
      <c r="T282" s="112"/>
      <c r="U282" s="80"/>
      <c r="V282" s="80"/>
      <c r="X282" s="80"/>
    </row>
    <row r="283" spans="1:24">
      <c r="A283" s="83"/>
      <c r="B283" s="110"/>
      <c r="C283" s="110"/>
      <c r="D283" s="83"/>
      <c r="E283" s="83"/>
      <c r="F283" s="83"/>
      <c r="G283" s="72"/>
      <c r="H283" s="83"/>
      <c r="I283" s="83"/>
      <c r="J283" s="83"/>
      <c r="K283" s="83"/>
      <c r="L283" s="72"/>
      <c r="M283" s="83"/>
      <c r="N283" s="83"/>
      <c r="O283" s="98"/>
      <c r="P283" s="98"/>
      <c r="Q283" s="98"/>
      <c r="R283" s="98"/>
      <c r="S283" s="99"/>
      <c r="T283" s="112"/>
      <c r="U283" s="80"/>
      <c r="V283" s="80"/>
      <c r="X283" s="80"/>
    </row>
    <row r="284" spans="1:24">
      <c r="A284" s="83"/>
      <c r="B284" s="110"/>
      <c r="C284" s="110"/>
      <c r="D284" s="83"/>
      <c r="E284" s="83"/>
      <c r="F284" s="83"/>
      <c r="G284" s="72"/>
      <c r="H284" s="83"/>
      <c r="I284" s="83"/>
      <c r="J284" s="83"/>
      <c r="K284" s="83"/>
      <c r="L284" s="72"/>
      <c r="M284" s="83"/>
      <c r="N284" s="83"/>
      <c r="O284" s="98"/>
      <c r="P284" s="98"/>
      <c r="Q284" s="98"/>
      <c r="R284" s="98"/>
      <c r="S284" s="99"/>
      <c r="T284" s="112"/>
      <c r="U284" s="80"/>
      <c r="V284" s="80"/>
      <c r="X284" s="80"/>
    </row>
    <row r="285" spans="1:24">
      <c r="A285" s="83"/>
      <c r="B285" s="110"/>
      <c r="C285" s="110"/>
      <c r="D285" s="83"/>
      <c r="E285" s="83"/>
      <c r="F285" s="83"/>
      <c r="G285" s="72"/>
      <c r="H285" s="83"/>
      <c r="I285" s="83"/>
      <c r="J285" s="83"/>
      <c r="K285" s="83"/>
      <c r="L285" s="72"/>
      <c r="M285" s="83"/>
      <c r="N285" s="83"/>
      <c r="O285" s="98"/>
      <c r="P285" s="98"/>
      <c r="Q285" s="98"/>
      <c r="R285" s="98"/>
      <c r="S285" s="99"/>
      <c r="T285" s="112"/>
      <c r="U285" s="80"/>
      <c r="V285" s="80"/>
      <c r="X285" s="80"/>
    </row>
    <row r="286" spans="1:24">
      <c r="A286" s="83"/>
      <c r="B286" s="110"/>
      <c r="C286" s="110"/>
      <c r="D286" s="83"/>
      <c r="E286" s="83"/>
      <c r="F286" s="83"/>
      <c r="G286" s="72"/>
      <c r="H286" s="83"/>
      <c r="I286" s="83"/>
      <c r="J286" s="83"/>
      <c r="K286" s="83"/>
      <c r="L286" s="72"/>
      <c r="M286" s="83"/>
      <c r="N286" s="83"/>
      <c r="O286" s="98"/>
      <c r="P286" s="98"/>
      <c r="Q286" s="98"/>
      <c r="R286" s="98"/>
      <c r="S286" s="99"/>
      <c r="T286" s="112"/>
      <c r="U286" s="80"/>
      <c r="V286" s="80"/>
      <c r="X286" s="80"/>
    </row>
    <row r="287" spans="1:24">
      <c r="A287" s="83"/>
      <c r="B287" s="110"/>
      <c r="C287" s="110"/>
      <c r="D287" s="83"/>
      <c r="E287" s="83"/>
      <c r="F287" s="83"/>
      <c r="G287" s="72"/>
      <c r="H287" s="83"/>
      <c r="I287" s="83"/>
      <c r="J287" s="83"/>
      <c r="K287" s="83"/>
      <c r="L287" s="72"/>
      <c r="M287" s="83"/>
      <c r="N287" s="83"/>
      <c r="O287" s="98"/>
      <c r="P287" s="98"/>
      <c r="Q287" s="98"/>
      <c r="R287" s="98"/>
      <c r="S287" s="99"/>
      <c r="T287" s="112"/>
      <c r="U287" s="80"/>
      <c r="V287" s="80"/>
      <c r="X287" s="80"/>
    </row>
    <row r="288" spans="1:24">
      <c r="A288" s="83"/>
      <c r="B288" s="110"/>
      <c r="C288" s="110"/>
      <c r="D288" s="83"/>
      <c r="E288" s="83"/>
      <c r="F288" s="83"/>
      <c r="G288" s="72"/>
      <c r="H288" s="83"/>
      <c r="I288" s="83"/>
      <c r="J288" s="83"/>
      <c r="K288" s="83"/>
      <c r="L288" s="72"/>
      <c r="M288" s="83"/>
      <c r="N288" s="83"/>
      <c r="O288" s="98"/>
      <c r="P288" s="98"/>
      <c r="Q288" s="98"/>
      <c r="R288" s="98"/>
      <c r="S288" s="99"/>
      <c r="T288" s="112"/>
      <c r="U288" s="80"/>
      <c r="V288" s="80"/>
      <c r="X288" s="80"/>
    </row>
    <row r="289" spans="1:24">
      <c r="A289" s="83"/>
      <c r="B289" s="110"/>
      <c r="C289" s="110"/>
      <c r="D289" s="83"/>
      <c r="E289" s="83"/>
      <c r="F289" s="83"/>
      <c r="G289" s="72"/>
      <c r="H289" s="83"/>
      <c r="I289" s="83"/>
      <c r="J289" s="83"/>
      <c r="K289" s="83"/>
      <c r="L289" s="72"/>
      <c r="M289" s="83"/>
      <c r="N289" s="83"/>
      <c r="O289" s="98"/>
      <c r="P289" s="98"/>
      <c r="Q289" s="98"/>
      <c r="R289" s="98"/>
      <c r="S289" s="99"/>
      <c r="T289" s="112"/>
      <c r="U289" s="80"/>
      <c r="V289" s="80"/>
      <c r="X289" s="80"/>
    </row>
    <row r="290" spans="1:24">
      <c r="A290" s="83"/>
      <c r="B290" s="110"/>
      <c r="C290" s="110"/>
      <c r="D290" s="83"/>
      <c r="E290" s="83"/>
      <c r="F290" s="83"/>
      <c r="G290" s="72"/>
      <c r="H290" s="83"/>
      <c r="I290" s="83"/>
      <c r="J290" s="83"/>
      <c r="K290" s="83"/>
      <c r="L290" s="72"/>
      <c r="M290" s="83"/>
      <c r="N290" s="83"/>
      <c r="O290" s="98"/>
      <c r="P290" s="98"/>
      <c r="Q290" s="98"/>
      <c r="R290" s="98"/>
      <c r="S290" s="99"/>
      <c r="T290" s="112"/>
      <c r="U290" s="80"/>
      <c r="V290" s="80"/>
      <c r="X290" s="80"/>
    </row>
    <row r="291" spans="1:24">
      <c r="A291" s="83"/>
      <c r="B291" s="110"/>
      <c r="C291" s="110"/>
      <c r="D291" s="83"/>
      <c r="E291" s="83"/>
      <c r="F291" s="83"/>
      <c r="G291" s="72"/>
      <c r="H291" s="83"/>
      <c r="I291" s="83"/>
      <c r="J291" s="83"/>
      <c r="K291" s="83"/>
      <c r="L291" s="72"/>
      <c r="M291" s="83"/>
      <c r="N291" s="83"/>
      <c r="O291" s="98"/>
      <c r="P291" s="98"/>
      <c r="Q291" s="98"/>
      <c r="R291" s="98"/>
      <c r="S291" s="99"/>
      <c r="T291" s="112"/>
      <c r="U291" s="80"/>
      <c r="V291" s="80"/>
      <c r="X291" s="80"/>
    </row>
    <row r="292" spans="1:24">
      <c r="A292" s="83"/>
      <c r="B292" s="110"/>
      <c r="C292" s="110"/>
      <c r="D292" s="83"/>
      <c r="E292" s="83"/>
      <c r="F292" s="83"/>
      <c r="G292" s="72"/>
      <c r="H292" s="83"/>
      <c r="I292" s="83"/>
      <c r="J292" s="83"/>
      <c r="K292" s="83"/>
      <c r="L292" s="72"/>
      <c r="M292" s="83"/>
      <c r="N292" s="83"/>
      <c r="O292" s="98"/>
      <c r="P292" s="98"/>
      <c r="Q292" s="98"/>
      <c r="R292" s="98"/>
      <c r="S292" s="99"/>
      <c r="T292" s="112"/>
      <c r="U292" s="80"/>
      <c r="V292" s="80"/>
      <c r="X292" s="80"/>
    </row>
    <row r="293" spans="1:24">
      <c r="A293" s="83"/>
      <c r="B293" s="110"/>
      <c r="C293" s="110"/>
      <c r="D293" s="83"/>
      <c r="E293" s="83"/>
      <c r="F293" s="83"/>
      <c r="G293" s="72"/>
      <c r="H293" s="83"/>
      <c r="I293" s="83"/>
      <c r="J293" s="83"/>
      <c r="K293" s="83"/>
      <c r="L293" s="72"/>
      <c r="M293" s="83"/>
      <c r="N293" s="83"/>
      <c r="O293" s="98"/>
      <c r="P293" s="98"/>
      <c r="Q293" s="98"/>
      <c r="R293" s="98"/>
      <c r="S293" s="99"/>
      <c r="T293" s="112"/>
      <c r="U293" s="80"/>
      <c r="V293" s="80"/>
      <c r="X293" s="80"/>
    </row>
    <row r="294" spans="1:24">
      <c r="A294" s="83"/>
      <c r="B294" s="110"/>
      <c r="C294" s="110"/>
      <c r="D294" s="83"/>
      <c r="E294" s="83"/>
      <c r="F294" s="83"/>
      <c r="G294" s="72"/>
      <c r="H294" s="83"/>
      <c r="I294" s="83"/>
      <c r="J294" s="83"/>
      <c r="K294" s="83"/>
      <c r="L294" s="72"/>
      <c r="M294" s="83"/>
      <c r="N294" s="83"/>
      <c r="O294" s="98"/>
      <c r="P294" s="98"/>
      <c r="Q294" s="98"/>
      <c r="R294" s="98"/>
      <c r="S294" s="99"/>
      <c r="T294" s="112"/>
      <c r="U294" s="80"/>
      <c r="V294" s="80"/>
      <c r="X294" s="80"/>
    </row>
    <row r="295" spans="1:24">
      <c r="A295" s="83"/>
      <c r="B295" s="110"/>
      <c r="C295" s="110"/>
      <c r="D295" s="83"/>
      <c r="E295" s="83"/>
      <c r="F295" s="83"/>
      <c r="G295" s="72"/>
      <c r="H295" s="83"/>
      <c r="I295" s="83"/>
      <c r="J295" s="83"/>
      <c r="K295" s="83"/>
      <c r="L295" s="72"/>
      <c r="M295" s="83"/>
      <c r="N295" s="83"/>
      <c r="O295" s="98"/>
      <c r="P295" s="98"/>
      <c r="Q295" s="98"/>
      <c r="R295" s="98"/>
      <c r="S295" s="99"/>
      <c r="T295" s="112"/>
      <c r="U295" s="80"/>
      <c r="V295" s="80"/>
      <c r="X295" s="80"/>
    </row>
    <row r="296" spans="1:24">
      <c r="A296" s="83"/>
      <c r="B296" s="110"/>
      <c r="C296" s="110"/>
      <c r="D296" s="83"/>
      <c r="E296" s="83"/>
      <c r="F296" s="83"/>
      <c r="G296" s="72"/>
      <c r="H296" s="83"/>
      <c r="I296" s="83"/>
      <c r="J296" s="83"/>
      <c r="K296" s="83"/>
      <c r="L296" s="72"/>
      <c r="M296" s="83"/>
      <c r="N296" s="83"/>
      <c r="O296" s="98"/>
      <c r="P296" s="98"/>
      <c r="Q296" s="98"/>
      <c r="R296" s="98"/>
      <c r="S296" s="99"/>
      <c r="T296" s="112"/>
      <c r="U296" s="80"/>
      <c r="V296" s="80"/>
      <c r="X296" s="80"/>
    </row>
    <row r="297" spans="1:24">
      <c r="A297" s="83"/>
      <c r="B297" s="110"/>
      <c r="C297" s="110"/>
      <c r="D297" s="83"/>
      <c r="E297" s="83"/>
      <c r="F297" s="83"/>
      <c r="G297" s="72"/>
      <c r="H297" s="83"/>
      <c r="I297" s="83"/>
      <c r="J297" s="83"/>
      <c r="K297" s="83"/>
      <c r="L297" s="72"/>
      <c r="M297" s="83"/>
      <c r="N297" s="83"/>
      <c r="O297" s="98"/>
      <c r="P297" s="98"/>
      <c r="Q297" s="98"/>
      <c r="R297" s="98"/>
      <c r="S297" s="99"/>
      <c r="T297" s="112"/>
      <c r="U297" s="80"/>
      <c r="V297" s="80"/>
      <c r="X297" s="80"/>
    </row>
    <row r="298" spans="1:24">
      <c r="A298" s="83"/>
      <c r="B298" s="110"/>
      <c r="C298" s="110"/>
      <c r="D298" s="83"/>
      <c r="E298" s="83"/>
      <c r="F298" s="83"/>
      <c r="G298" s="72"/>
      <c r="H298" s="83"/>
      <c r="I298" s="83"/>
      <c r="J298" s="83"/>
      <c r="K298" s="83"/>
      <c r="L298" s="72"/>
      <c r="M298" s="83"/>
      <c r="N298" s="83"/>
      <c r="O298" s="98"/>
      <c r="P298" s="98"/>
      <c r="Q298" s="98"/>
      <c r="R298" s="98"/>
      <c r="S298" s="99"/>
      <c r="T298" s="112"/>
      <c r="U298" s="80"/>
      <c r="V298" s="80"/>
      <c r="X298" s="80"/>
    </row>
    <row r="299" spans="1:24">
      <c r="A299" s="83"/>
      <c r="B299" s="110"/>
      <c r="C299" s="110"/>
      <c r="D299" s="83"/>
      <c r="E299" s="83"/>
      <c r="F299" s="83"/>
      <c r="G299" s="72"/>
      <c r="H299" s="83"/>
      <c r="I299" s="83"/>
      <c r="J299" s="83"/>
      <c r="K299" s="83"/>
      <c r="L299" s="72"/>
      <c r="M299" s="83"/>
      <c r="N299" s="83"/>
      <c r="O299" s="98"/>
      <c r="P299" s="98"/>
      <c r="Q299" s="98"/>
      <c r="R299" s="98"/>
      <c r="S299" s="99"/>
      <c r="T299" s="112"/>
      <c r="U299" s="80"/>
      <c r="V299" s="80"/>
      <c r="X299" s="80"/>
    </row>
    <row r="300" spans="1:24">
      <c r="A300" s="83"/>
      <c r="B300" s="110"/>
      <c r="C300" s="110"/>
      <c r="D300" s="83"/>
      <c r="E300" s="83"/>
      <c r="F300" s="83"/>
      <c r="G300" s="72"/>
      <c r="H300" s="83"/>
      <c r="I300" s="83"/>
      <c r="J300" s="83"/>
      <c r="K300" s="83"/>
      <c r="L300" s="72"/>
      <c r="M300" s="83"/>
      <c r="N300" s="83"/>
      <c r="O300" s="98"/>
      <c r="P300" s="98"/>
      <c r="Q300" s="98"/>
      <c r="R300" s="98"/>
      <c r="S300" s="99"/>
      <c r="T300" s="112"/>
      <c r="U300" s="80"/>
      <c r="V300" s="80"/>
      <c r="X300" s="80"/>
    </row>
    <row r="301" spans="1:24">
      <c r="A301" s="83"/>
      <c r="B301" s="110"/>
      <c r="C301" s="110"/>
      <c r="D301" s="83"/>
      <c r="E301" s="83"/>
      <c r="F301" s="83"/>
      <c r="G301" s="72"/>
      <c r="H301" s="83"/>
      <c r="I301" s="83"/>
      <c r="J301" s="83"/>
      <c r="K301" s="83"/>
      <c r="L301" s="72"/>
      <c r="M301" s="83"/>
      <c r="N301" s="83"/>
      <c r="O301" s="98"/>
      <c r="P301" s="98"/>
      <c r="Q301" s="98"/>
      <c r="R301" s="98"/>
      <c r="S301" s="99"/>
      <c r="T301" s="112"/>
      <c r="U301" s="80"/>
      <c r="V301" s="80"/>
      <c r="X301" s="80"/>
    </row>
    <row r="302" spans="1:24">
      <c r="A302" s="83"/>
      <c r="B302" s="110"/>
      <c r="C302" s="110"/>
      <c r="D302" s="83"/>
      <c r="E302" s="83"/>
      <c r="F302" s="83"/>
      <c r="G302" s="72"/>
      <c r="H302" s="83"/>
      <c r="I302" s="83"/>
      <c r="J302" s="83"/>
      <c r="K302" s="83"/>
      <c r="L302" s="72"/>
      <c r="M302" s="83"/>
      <c r="N302" s="83"/>
      <c r="O302" s="98"/>
      <c r="P302" s="98"/>
      <c r="Q302" s="98"/>
      <c r="R302" s="98"/>
      <c r="S302" s="99"/>
      <c r="T302" s="112"/>
      <c r="U302" s="80"/>
      <c r="V302" s="80"/>
      <c r="X302" s="80"/>
    </row>
    <row r="303" spans="1:24">
      <c r="A303" s="83"/>
      <c r="B303" s="110"/>
      <c r="C303" s="110"/>
      <c r="D303" s="83"/>
      <c r="E303" s="83"/>
      <c r="F303" s="83"/>
      <c r="G303" s="72"/>
      <c r="H303" s="83"/>
      <c r="I303" s="83"/>
      <c r="J303" s="83"/>
      <c r="K303" s="83"/>
      <c r="L303" s="72"/>
      <c r="M303" s="83"/>
      <c r="N303" s="83"/>
      <c r="O303" s="98"/>
      <c r="P303" s="98"/>
      <c r="Q303" s="98"/>
      <c r="R303" s="98"/>
      <c r="S303" s="99"/>
      <c r="T303" s="112"/>
      <c r="U303" s="80"/>
      <c r="V303" s="80"/>
      <c r="X303" s="80"/>
    </row>
    <row r="304" spans="1:24">
      <c r="A304" s="83"/>
      <c r="B304" s="110"/>
      <c r="C304" s="110"/>
      <c r="D304" s="83"/>
      <c r="E304" s="83"/>
      <c r="F304" s="83"/>
      <c r="G304" s="72"/>
      <c r="H304" s="83"/>
      <c r="I304" s="83"/>
      <c r="J304" s="83"/>
      <c r="K304" s="83"/>
      <c r="L304" s="72"/>
      <c r="M304" s="83"/>
      <c r="N304" s="83"/>
      <c r="O304" s="98"/>
      <c r="P304" s="98"/>
      <c r="Q304" s="98"/>
      <c r="R304" s="98"/>
      <c r="S304" s="99"/>
      <c r="T304" s="112"/>
      <c r="U304" s="80"/>
      <c r="V304" s="80"/>
      <c r="X304" s="80"/>
    </row>
    <row r="305" spans="1:24">
      <c r="A305" s="83"/>
      <c r="B305" s="110"/>
      <c r="C305" s="110"/>
      <c r="D305" s="83"/>
      <c r="E305" s="83"/>
      <c r="F305" s="83"/>
      <c r="G305" s="72"/>
      <c r="H305" s="83"/>
      <c r="I305" s="83"/>
      <c r="J305" s="83"/>
      <c r="K305" s="83"/>
      <c r="L305" s="72"/>
      <c r="M305" s="83"/>
      <c r="N305" s="83"/>
      <c r="O305" s="98"/>
      <c r="P305" s="98"/>
      <c r="Q305" s="98"/>
      <c r="R305" s="98"/>
      <c r="S305" s="99"/>
      <c r="T305" s="112"/>
      <c r="U305" s="80"/>
      <c r="V305" s="80"/>
      <c r="X305" s="80"/>
    </row>
    <row r="306" spans="1:24">
      <c r="A306" s="83"/>
      <c r="B306" s="110"/>
      <c r="C306" s="110"/>
      <c r="D306" s="83"/>
      <c r="E306" s="83"/>
      <c r="F306" s="83"/>
      <c r="G306" s="72"/>
      <c r="H306" s="83"/>
      <c r="I306" s="83"/>
      <c r="J306" s="83"/>
      <c r="K306" s="83"/>
      <c r="L306" s="72"/>
      <c r="M306" s="83"/>
      <c r="N306" s="83"/>
      <c r="O306" s="98"/>
      <c r="P306" s="98"/>
      <c r="Q306" s="98"/>
      <c r="R306" s="98"/>
      <c r="S306" s="99"/>
      <c r="T306" s="112"/>
      <c r="U306" s="80"/>
      <c r="V306" s="80"/>
      <c r="X306" s="80"/>
    </row>
    <row r="307" spans="1:24">
      <c r="A307" s="83"/>
      <c r="B307" s="110"/>
      <c r="C307" s="110"/>
      <c r="D307" s="83"/>
      <c r="E307" s="83"/>
      <c r="F307" s="83"/>
      <c r="G307" s="72"/>
      <c r="H307" s="83"/>
      <c r="I307" s="83"/>
      <c r="J307" s="83"/>
      <c r="K307" s="83"/>
      <c r="L307" s="72"/>
      <c r="M307" s="83"/>
      <c r="N307" s="83"/>
      <c r="O307" s="98"/>
      <c r="P307" s="98"/>
      <c r="Q307" s="98"/>
      <c r="R307" s="98"/>
      <c r="S307" s="99"/>
      <c r="T307" s="112"/>
      <c r="U307" s="80"/>
      <c r="V307" s="80"/>
      <c r="X307" s="80"/>
    </row>
    <row r="308" spans="1:24">
      <c r="A308" s="83"/>
      <c r="B308" s="110"/>
      <c r="C308" s="110"/>
      <c r="D308" s="83"/>
      <c r="E308" s="83"/>
      <c r="F308" s="83"/>
      <c r="G308" s="72"/>
      <c r="H308" s="83"/>
      <c r="I308" s="83"/>
      <c r="J308" s="83"/>
      <c r="K308" s="83"/>
      <c r="L308" s="72"/>
      <c r="M308" s="83"/>
      <c r="N308" s="83"/>
      <c r="O308" s="98"/>
      <c r="P308" s="98"/>
      <c r="Q308" s="98"/>
      <c r="R308" s="98"/>
      <c r="S308" s="99"/>
      <c r="T308" s="112"/>
      <c r="U308" s="80"/>
      <c r="V308" s="80"/>
      <c r="X308" s="80"/>
    </row>
    <row r="309" spans="1:24">
      <c r="A309" s="83"/>
      <c r="B309" s="110"/>
      <c r="C309" s="110"/>
      <c r="D309" s="83"/>
      <c r="E309" s="83"/>
      <c r="F309" s="83"/>
      <c r="G309" s="72"/>
      <c r="H309" s="83"/>
      <c r="I309" s="83"/>
      <c r="J309" s="83"/>
      <c r="K309" s="83"/>
      <c r="L309" s="72"/>
      <c r="M309" s="83"/>
      <c r="N309" s="83"/>
      <c r="O309" s="98"/>
      <c r="P309" s="98"/>
      <c r="Q309" s="98"/>
      <c r="R309" s="98"/>
      <c r="S309" s="99"/>
      <c r="T309" s="112"/>
      <c r="U309" s="80"/>
      <c r="V309" s="80"/>
      <c r="X309" s="80"/>
    </row>
    <row r="310" spans="1:24">
      <c r="A310" s="83"/>
      <c r="B310" s="110"/>
      <c r="C310" s="110"/>
      <c r="D310" s="83"/>
      <c r="E310" s="83"/>
      <c r="F310" s="83"/>
      <c r="G310" s="72"/>
      <c r="H310" s="83"/>
      <c r="I310" s="83"/>
      <c r="J310" s="83"/>
      <c r="K310" s="83"/>
      <c r="L310" s="72"/>
      <c r="M310" s="83"/>
      <c r="N310" s="83"/>
      <c r="O310" s="98"/>
      <c r="P310" s="98"/>
      <c r="Q310" s="98"/>
      <c r="R310" s="98"/>
      <c r="S310" s="99"/>
      <c r="T310" s="112"/>
      <c r="U310" s="80"/>
      <c r="V310" s="80"/>
      <c r="X310" s="80"/>
    </row>
    <row r="311" spans="1:24">
      <c r="A311" s="83"/>
      <c r="B311" s="110"/>
      <c r="C311" s="110"/>
      <c r="D311" s="83"/>
      <c r="E311" s="83"/>
      <c r="F311" s="83"/>
      <c r="G311" s="72"/>
      <c r="H311" s="83"/>
      <c r="I311" s="83"/>
      <c r="J311" s="83"/>
      <c r="K311" s="83"/>
      <c r="L311" s="72"/>
      <c r="M311" s="83"/>
      <c r="N311" s="83"/>
      <c r="O311" s="98"/>
      <c r="P311" s="98"/>
      <c r="Q311" s="98"/>
      <c r="R311" s="98"/>
      <c r="S311" s="99"/>
      <c r="T311" s="112"/>
      <c r="U311" s="80"/>
      <c r="V311" s="80"/>
      <c r="X311" s="80"/>
    </row>
    <row r="312" spans="1:24">
      <c r="A312" s="83"/>
      <c r="B312" s="110"/>
      <c r="C312" s="110"/>
      <c r="D312" s="83"/>
      <c r="E312" s="83"/>
      <c r="F312" s="83"/>
      <c r="G312" s="72"/>
      <c r="H312" s="83"/>
      <c r="I312" s="83"/>
      <c r="J312" s="83"/>
      <c r="K312" s="83"/>
      <c r="L312" s="72"/>
      <c r="M312" s="83"/>
      <c r="N312" s="83"/>
      <c r="O312" s="98"/>
      <c r="P312" s="98"/>
      <c r="Q312" s="98"/>
      <c r="R312" s="98"/>
      <c r="S312" s="99"/>
      <c r="T312" s="112"/>
      <c r="U312" s="80"/>
      <c r="V312" s="80"/>
      <c r="X312" s="80"/>
    </row>
    <row r="313" spans="1:24">
      <c r="A313" s="83"/>
      <c r="B313" s="110"/>
      <c r="C313" s="110"/>
      <c r="D313" s="83"/>
      <c r="E313" s="83"/>
      <c r="F313" s="83"/>
      <c r="G313" s="72"/>
      <c r="H313" s="83"/>
      <c r="I313" s="83"/>
      <c r="J313" s="83"/>
      <c r="K313" s="83"/>
      <c r="L313" s="72"/>
      <c r="M313" s="83"/>
      <c r="N313" s="83"/>
      <c r="O313" s="98"/>
      <c r="P313" s="98"/>
      <c r="Q313" s="98"/>
      <c r="R313" s="98"/>
      <c r="S313" s="99"/>
      <c r="T313" s="112"/>
      <c r="U313" s="80"/>
      <c r="V313" s="80"/>
      <c r="X313" s="80"/>
    </row>
    <row r="314" spans="1:24">
      <c r="A314" s="83"/>
      <c r="B314" s="110"/>
      <c r="C314" s="110"/>
      <c r="D314" s="83"/>
      <c r="E314" s="83"/>
      <c r="F314" s="83"/>
      <c r="G314" s="72"/>
      <c r="H314" s="83"/>
      <c r="I314" s="83"/>
      <c r="J314" s="83"/>
      <c r="K314" s="83"/>
      <c r="L314" s="72"/>
      <c r="M314" s="83"/>
      <c r="N314" s="83"/>
      <c r="O314" s="98"/>
      <c r="P314" s="98"/>
      <c r="Q314" s="98"/>
      <c r="R314" s="98"/>
      <c r="S314" s="99"/>
      <c r="T314" s="112"/>
      <c r="U314" s="80"/>
      <c r="V314" s="80"/>
      <c r="X314" s="80"/>
    </row>
    <row r="315" spans="1:24">
      <c r="A315" s="83"/>
      <c r="B315" s="110"/>
      <c r="C315" s="110"/>
      <c r="D315" s="83"/>
      <c r="E315" s="83"/>
      <c r="F315" s="83"/>
      <c r="G315" s="72"/>
      <c r="H315" s="83"/>
      <c r="I315" s="83"/>
      <c r="J315" s="83"/>
      <c r="K315" s="83"/>
      <c r="L315" s="72"/>
      <c r="M315" s="83"/>
      <c r="N315" s="83"/>
      <c r="O315" s="98"/>
      <c r="P315" s="98"/>
      <c r="Q315" s="98"/>
      <c r="R315" s="98"/>
      <c r="S315" s="99"/>
      <c r="T315" s="112"/>
      <c r="U315" s="80"/>
      <c r="V315" s="80"/>
      <c r="X315" s="80"/>
    </row>
    <row r="316" spans="1:24">
      <c r="A316" s="83"/>
      <c r="B316" s="110"/>
      <c r="C316" s="110"/>
      <c r="D316" s="83"/>
      <c r="E316" s="83"/>
      <c r="F316" s="83"/>
      <c r="G316" s="72"/>
      <c r="H316" s="83"/>
      <c r="I316" s="83"/>
      <c r="J316" s="83"/>
      <c r="K316" s="83"/>
      <c r="L316" s="72"/>
      <c r="M316" s="83"/>
      <c r="N316" s="83"/>
      <c r="O316" s="98"/>
      <c r="P316" s="98"/>
      <c r="Q316" s="98"/>
      <c r="R316" s="98"/>
      <c r="S316" s="99"/>
      <c r="T316" s="112"/>
      <c r="U316" s="80"/>
      <c r="V316" s="80"/>
      <c r="X316" s="80"/>
    </row>
    <row r="317" spans="1:24">
      <c r="A317" s="83"/>
      <c r="B317" s="110"/>
      <c r="C317" s="110"/>
      <c r="D317" s="83"/>
      <c r="E317" s="83"/>
      <c r="F317" s="83"/>
      <c r="G317" s="72"/>
      <c r="H317" s="83"/>
      <c r="I317" s="83"/>
      <c r="J317" s="83"/>
      <c r="K317" s="83"/>
      <c r="L317" s="72"/>
      <c r="M317" s="83"/>
      <c r="N317" s="83"/>
      <c r="O317" s="98"/>
      <c r="P317" s="98"/>
      <c r="Q317" s="98"/>
      <c r="R317" s="98"/>
      <c r="S317" s="99"/>
      <c r="T317" s="112"/>
      <c r="U317" s="80"/>
      <c r="V317" s="80"/>
      <c r="X317" s="80"/>
    </row>
    <row r="318" spans="1:24">
      <c r="A318" s="83"/>
      <c r="B318" s="110"/>
      <c r="C318" s="110"/>
      <c r="D318" s="83"/>
      <c r="E318" s="83"/>
      <c r="F318" s="83"/>
      <c r="G318" s="72"/>
      <c r="H318" s="83"/>
      <c r="I318" s="83"/>
      <c r="J318" s="83"/>
      <c r="K318" s="83"/>
      <c r="L318" s="72"/>
      <c r="M318" s="83"/>
      <c r="N318" s="83"/>
      <c r="O318" s="98"/>
      <c r="P318" s="98"/>
      <c r="Q318" s="98"/>
      <c r="R318" s="98"/>
      <c r="S318" s="99"/>
      <c r="T318" s="112"/>
      <c r="U318" s="80"/>
      <c r="V318" s="80"/>
      <c r="X318" s="80"/>
    </row>
    <row r="319" spans="1:24">
      <c r="A319" s="83"/>
      <c r="B319" s="110"/>
      <c r="C319" s="110"/>
      <c r="D319" s="83"/>
      <c r="E319" s="83"/>
      <c r="F319" s="83"/>
      <c r="G319" s="72"/>
      <c r="H319" s="83"/>
      <c r="I319" s="83"/>
      <c r="J319" s="83"/>
      <c r="K319" s="83"/>
      <c r="L319" s="72"/>
      <c r="M319" s="83"/>
      <c r="N319" s="83"/>
      <c r="O319" s="98"/>
      <c r="P319" s="98"/>
      <c r="Q319" s="98"/>
      <c r="R319" s="98"/>
      <c r="S319" s="99"/>
      <c r="T319" s="112"/>
      <c r="U319" s="80"/>
      <c r="V319" s="80"/>
      <c r="X319" s="80"/>
    </row>
    <row r="320" spans="1:24">
      <c r="A320" s="83"/>
      <c r="B320" s="110"/>
      <c r="C320" s="110"/>
      <c r="D320" s="83"/>
      <c r="E320" s="83"/>
      <c r="F320" s="83"/>
      <c r="G320" s="72"/>
      <c r="H320" s="83"/>
      <c r="I320" s="83"/>
      <c r="J320" s="83"/>
      <c r="K320" s="83"/>
      <c r="L320" s="72"/>
      <c r="M320" s="83"/>
      <c r="N320" s="83"/>
      <c r="O320" s="98"/>
      <c r="P320" s="98"/>
      <c r="Q320" s="98"/>
      <c r="R320" s="98"/>
      <c r="S320" s="99"/>
      <c r="T320" s="112"/>
      <c r="U320" s="80"/>
      <c r="V320" s="80"/>
      <c r="X320" s="80"/>
    </row>
    <row r="321" spans="1:24">
      <c r="A321" s="83"/>
      <c r="B321" s="110"/>
      <c r="C321" s="110"/>
      <c r="D321" s="83"/>
      <c r="E321" s="83"/>
      <c r="F321" s="83"/>
      <c r="G321" s="72"/>
      <c r="H321" s="83"/>
      <c r="I321" s="83"/>
      <c r="J321" s="83"/>
      <c r="K321" s="83"/>
      <c r="L321" s="72"/>
      <c r="M321" s="83"/>
      <c r="N321" s="83"/>
      <c r="O321" s="98"/>
      <c r="P321" s="98"/>
      <c r="Q321" s="98"/>
      <c r="R321" s="98"/>
      <c r="S321" s="99"/>
      <c r="T321" s="112"/>
      <c r="U321" s="80"/>
      <c r="V321" s="80"/>
      <c r="X321" s="80"/>
    </row>
    <row r="322" spans="1:24">
      <c r="A322" s="83"/>
      <c r="B322" s="110"/>
      <c r="C322" s="110"/>
      <c r="D322" s="83"/>
      <c r="E322" s="83"/>
      <c r="F322" s="83"/>
      <c r="G322" s="72"/>
      <c r="H322" s="83"/>
      <c r="I322" s="83"/>
      <c r="J322" s="83"/>
      <c r="K322" s="83"/>
      <c r="L322" s="72"/>
      <c r="M322" s="83"/>
      <c r="N322" s="83"/>
      <c r="O322" s="98"/>
      <c r="P322" s="98"/>
      <c r="Q322" s="98"/>
      <c r="R322" s="98"/>
      <c r="S322" s="99"/>
      <c r="T322" s="112"/>
      <c r="U322" s="80"/>
      <c r="V322" s="80"/>
      <c r="X322" s="80"/>
    </row>
    <row r="323" spans="1:24">
      <c r="A323" s="83"/>
      <c r="B323" s="110"/>
      <c r="C323" s="110"/>
      <c r="D323" s="83"/>
      <c r="E323" s="83"/>
      <c r="F323" s="83"/>
      <c r="G323" s="72"/>
      <c r="H323" s="83"/>
      <c r="I323" s="83"/>
      <c r="J323" s="83"/>
      <c r="K323" s="83"/>
      <c r="L323" s="72"/>
      <c r="M323" s="83"/>
      <c r="N323" s="83"/>
      <c r="O323" s="98"/>
      <c r="P323" s="98"/>
      <c r="Q323" s="98"/>
      <c r="R323" s="98"/>
      <c r="S323" s="99"/>
      <c r="T323" s="112"/>
      <c r="U323" s="80"/>
      <c r="V323" s="80"/>
      <c r="X323" s="80"/>
    </row>
    <row r="324" spans="1:24">
      <c r="A324" s="83"/>
      <c r="B324" s="110"/>
      <c r="C324" s="110"/>
      <c r="D324" s="83"/>
      <c r="E324" s="83"/>
      <c r="F324" s="83"/>
      <c r="G324" s="72"/>
      <c r="H324" s="83"/>
      <c r="I324" s="83"/>
      <c r="J324" s="83"/>
      <c r="K324" s="83"/>
      <c r="L324" s="72"/>
      <c r="M324" s="83"/>
      <c r="N324" s="83"/>
      <c r="O324" s="98"/>
      <c r="P324" s="98"/>
      <c r="Q324" s="98"/>
      <c r="R324" s="98"/>
      <c r="S324" s="99"/>
      <c r="T324" s="112"/>
      <c r="U324" s="80"/>
      <c r="V324" s="80"/>
      <c r="X324" s="80"/>
    </row>
    <row r="325" spans="1:24">
      <c r="A325" s="83"/>
      <c r="B325" s="110"/>
      <c r="C325" s="110"/>
      <c r="D325" s="83"/>
      <c r="E325" s="83"/>
      <c r="F325" s="83"/>
      <c r="G325" s="72"/>
      <c r="H325" s="83"/>
      <c r="I325" s="83"/>
      <c r="J325" s="83"/>
      <c r="K325" s="83"/>
      <c r="L325" s="72"/>
      <c r="M325" s="83"/>
      <c r="N325" s="83"/>
      <c r="O325" s="98"/>
      <c r="P325" s="98"/>
      <c r="Q325" s="98"/>
      <c r="R325" s="98"/>
      <c r="S325" s="99"/>
      <c r="T325" s="112"/>
      <c r="U325" s="80"/>
      <c r="V325" s="80"/>
      <c r="X325" s="80"/>
    </row>
    <row r="326" spans="1:24">
      <c r="A326" s="83"/>
      <c r="B326" s="110"/>
      <c r="C326" s="110"/>
      <c r="D326" s="83"/>
      <c r="E326" s="83"/>
      <c r="F326" s="83"/>
      <c r="G326" s="72"/>
      <c r="H326" s="83"/>
      <c r="I326" s="83"/>
      <c r="J326" s="83"/>
      <c r="K326" s="83"/>
      <c r="L326" s="72"/>
      <c r="M326" s="83"/>
      <c r="N326" s="83"/>
      <c r="O326" s="98"/>
      <c r="P326" s="98"/>
      <c r="Q326" s="98"/>
      <c r="R326" s="98"/>
      <c r="S326" s="99"/>
      <c r="T326" s="112"/>
      <c r="U326" s="80"/>
      <c r="V326" s="80"/>
      <c r="X326" s="80"/>
    </row>
    <row r="327" spans="1:24">
      <c r="A327" s="83"/>
      <c r="B327" s="110"/>
      <c r="C327" s="110"/>
      <c r="D327" s="83"/>
      <c r="E327" s="83"/>
      <c r="F327" s="83"/>
      <c r="G327" s="72"/>
      <c r="H327" s="83"/>
      <c r="I327" s="83"/>
      <c r="J327" s="83"/>
      <c r="K327" s="83"/>
      <c r="L327" s="72"/>
      <c r="M327" s="83"/>
      <c r="N327" s="83"/>
      <c r="O327" s="98"/>
      <c r="P327" s="98"/>
      <c r="Q327" s="98"/>
      <c r="R327" s="98"/>
      <c r="S327" s="99"/>
      <c r="T327" s="112"/>
      <c r="U327" s="80"/>
      <c r="V327" s="80"/>
      <c r="X327" s="80"/>
    </row>
    <row r="328" spans="1:24">
      <c r="A328" s="83"/>
      <c r="B328" s="110"/>
      <c r="C328" s="110"/>
      <c r="D328" s="83"/>
      <c r="E328" s="83"/>
      <c r="F328" s="83"/>
      <c r="G328" s="72"/>
      <c r="H328" s="83"/>
      <c r="I328" s="83"/>
      <c r="J328" s="83"/>
      <c r="K328" s="83"/>
      <c r="L328" s="72"/>
      <c r="M328" s="83"/>
      <c r="N328" s="83"/>
      <c r="O328" s="98"/>
      <c r="P328" s="98"/>
      <c r="Q328" s="98"/>
      <c r="R328" s="98"/>
      <c r="S328" s="99"/>
      <c r="T328" s="112"/>
      <c r="U328" s="80"/>
      <c r="V328" s="80"/>
      <c r="X328" s="80"/>
    </row>
    <row r="329" spans="1:24">
      <c r="A329" s="83"/>
      <c r="B329" s="110"/>
      <c r="C329" s="110"/>
      <c r="D329" s="83"/>
      <c r="E329" s="83"/>
      <c r="F329" s="83"/>
      <c r="G329" s="72"/>
      <c r="H329" s="83"/>
      <c r="I329" s="83"/>
      <c r="J329" s="83"/>
      <c r="K329" s="83"/>
      <c r="L329" s="72"/>
      <c r="M329" s="83"/>
      <c r="N329" s="83"/>
      <c r="O329" s="98"/>
      <c r="P329" s="98"/>
      <c r="Q329" s="98"/>
      <c r="R329" s="98"/>
      <c r="S329" s="99"/>
      <c r="T329" s="112"/>
      <c r="U329" s="80"/>
      <c r="V329" s="80"/>
      <c r="X329" s="80"/>
    </row>
    <row r="330" spans="1:24">
      <c r="A330" s="83"/>
      <c r="B330" s="110"/>
      <c r="C330" s="110"/>
      <c r="D330" s="83"/>
      <c r="E330" s="83"/>
      <c r="F330" s="83"/>
      <c r="G330" s="72"/>
      <c r="H330" s="83"/>
      <c r="I330" s="83"/>
      <c r="J330" s="83"/>
      <c r="K330" s="83"/>
      <c r="L330" s="72"/>
      <c r="M330" s="83"/>
      <c r="N330" s="83"/>
      <c r="O330" s="98"/>
      <c r="P330" s="98"/>
      <c r="Q330" s="98"/>
      <c r="R330" s="98"/>
      <c r="S330" s="99"/>
      <c r="T330" s="112"/>
      <c r="U330" s="80"/>
      <c r="V330" s="80"/>
      <c r="X330" s="80"/>
    </row>
    <row r="331" spans="1:24">
      <c r="A331" s="83"/>
      <c r="B331" s="110"/>
      <c r="C331" s="110"/>
      <c r="D331" s="83"/>
      <c r="E331" s="83"/>
      <c r="F331" s="83"/>
      <c r="G331" s="72"/>
      <c r="H331" s="83"/>
      <c r="I331" s="83"/>
      <c r="J331" s="83"/>
      <c r="K331" s="83"/>
      <c r="L331" s="72"/>
      <c r="M331" s="83"/>
      <c r="N331" s="83"/>
      <c r="O331" s="98"/>
      <c r="P331" s="98"/>
      <c r="Q331" s="98"/>
      <c r="R331" s="98"/>
      <c r="S331" s="99"/>
      <c r="T331" s="112"/>
      <c r="U331" s="80"/>
      <c r="V331" s="80"/>
      <c r="X331" s="80"/>
    </row>
    <row r="332" spans="1:24">
      <c r="A332" s="83"/>
      <c r="B332" s="110"/>
      <c r="C332" s="110"/>
      <c r="D332" s="83"/>
      <c r="E332" s="83"/>
      <c r="F332" s="83"/>
      <c r="G332" s="72"/>
      <c r="H332" s="83"/>
      <c r="I332" s="83"/>
      <c r="J332" s="83"/>
      <c r="K332" s="83"/>
      <c r="L332" s="72"/>
      <c r="M332" s="83"/>
      <c r="N332" s="83"/>
      <c r="O332" s="98"/>
      <c r="P332" s="98"/>
      <c r="Q332" s="98"/>
      <c r="R332" s="98"/>
      <c r="S332" s="99"/>
      <c r="T332" s="112"/>
      <c r="U332" s="80"/>
      <c r="V332" s="80"/>
      <c r="X332" s="80"/>
    </row>
    <row r="333" spans="1:24">
      <c r="A333" s="83"/>
      <c r="B333" s="110"/>
      <c r="C333" s="110"/>
      <c r="D333" s="83"/>
      <c r="E333" s="83"/>
      <c r="F333" s="83"/>
      <c r="G333" s="72"/>
      <c r="H333" s="83"/>
      <c r="I333" s="83"/>
      <c r="J333" s="83"/>
      <c r="K333" s="83"/>
      <c r="L333" s="72"/>
      <c r="M333" s="83"/>
      <c r="N333" s="83"/>
      <c r="O333" s="98"/>
      <c r="P333" s="98"/>
      <c r="Q333" s="98"/>
      <c r="R333" s="98"/>
      <c r="S333" s="99"/>
      <c r="T333" s="112"/>
      <c r="U333" s="80"/>
      <c r="V333" s="80"/>
      <c r="X333" s="80"/>
    </row>
    <row r="334" spans="1:24">
      <c r="A334" s="83"/>
      <c r="B334" s="110"/>
      <c r="C334" s="110"/>
      <c r="D334" s="83"/>
      <c r="E334" s="83"/>
      <c r="F334" s="83"/>
      <c r="G334" s="72"/>
      <c r="H334" s="83"/>
      <c r="I334" s="83"/>
      <c r="J334" s="83"/>
      <c r="K334" s="83"/>
      <c r="L334" s="72"/>
      <c r="M334" s="83"/>
      <c r="N334" s="83"/>
      <c r="O334" s="98"/>
      <c r="P334" s="98"/>
      <c r="Q334" s="98"/>
      <c r="R334" s="98"/>
      <c r="S334" s="99"/>
      <c r="T334" s="112"/>
      <c r="U334" s="80"/>
      <c r="V334" s="80"/>
      <c r="X334" s="80"/>
    </row>
    <row r="335" spans="1:24">
      <c r="A335" s="83"/>
      <c r="B335" s="110"/>
      <c r="C335" s="110"/>
      <c r="D335" s="83"/>
      <c r="E335" s="83"/>
      <c r="F335" s="83"/>
      <c r="G335" s="72"/>
      <c r="H335" s="83"/>
      <c r="I335" s="83"/>
      <c r="J335" s="83"/>
      <c r="K335" s="83"/>
      <c r="L335" s="72"/>
      <c r="M335" s="83"/>
      <c r="N335" s="83"/>
      <c r="O335" s="98"/>
      <c r="P335" s="98"/>
      <c r="Q335" s="98"/>
      <c r="R335" s="98"/>
      <c r="S335" s="99"/>
      <c r="T335" s="112"/>
      <c r="U335" s="80"/>
      <c r="V335" s="80"/>
      <c r="X335" s="80"/>
    </row>
    <row r="336" spans="1:24">
      <c r="A336" s="83"/>
      <c r="B336" s="110"/>
      <c r="C336" s="110"/>
      <c r="D336" s="83"/>
      <c r="E336" s="83"/>
      <c r="F336" s="83"/>
      <c r="G336" s="72"/>
      <c r="H336" s="83"/>
      <c r="I336" s="83"/>
      <c r="J336" s="83"/>
      <c r="K336" s="83"/>
      <c r="L336" s="72"/>
      <c r="M336" s="83"/>
      <c r="N336" s="83"/>
      <c r="O336" s="98"/>
      <c r="P336" s="98"/>
      <c r="Q336" s="98"/>
      <c r="R336" s="98"/>
      <c r="S336" s="99"/>
      <c r="T336" s="112"/>
      <c r="U336" s="80"/>
      <c r="V336" s="80"/>
      <c r="X336" s="80"/>
    </row>
    <row r="337" spans="1:24">
      <c r="A337" s="83"/>
      <c r="B337" s="110"/>
      <c r="C337" s="110"/>
      <c r="D337" s="83"/>
      <c r="E337" s="83"/>
      <c r="F337" s="83"/>
      <c r="G337" s="72"/>
      <c r="H337" s="83"/>
      <c r="I337" s="83"/>
      <c r="J337" s="83"/>
      <c r="K337" s="83"/>
      <c r="L337" s="72"/>
      <c r="M337" s="83"/>
      <c r="N337" s="83"/>
      <c r="O337" s="98"/>
      <c r="P337" s="98"/>
      <c r="Q337" s="98"/>
      <c r="R337" s="98"/>
      <c r="S337" s="99"/>
      <c r="T337" s="112"/>
      <c r="U337" s="80"/>
      <c r="V337" s="80"/>
      <c r="X337" s="80"/>
    </row>
    <row r="338" spans="1:24">
      <c r="A338" s="83"/>
      <c r="B338" s="110"/>
      <c r="C338" s="110"/>
      <c r="D338" s="83"/>
      <c r="E338" s="83"/>
      <c r="F338" s="83"/>
      <c r="G338" s="72"/>
      <c r="H338" s="83"/>
      <c r="I338" s="83"/>
      <c r="J338" s="83"/>
      <c r="K338" s="83"/>
      <c r="L338" s="72"/>
      <c r="M338" s="83"/>
      <c r="N338" s="83"/>
      <c r="O338" s="98"/>
      <c r="P338" s="98"/>
      <c r="Q338" s="98"/>
      <c r="R338" s="98"/>
      <c r="S338" s="99"/>
      <c r="T338" s="112"/>
      <c r="U338" s="80"/>
      <c r="V338" s="80"/>
      <c r="X338" s="80"/>
    </row>
    <row r="339" spans="1:24">
      <c r="A339" s="83"/>
      <c r="B339" s="110"/>
      <c r="C339" s="110"/>
      <c r="D339" s="83"/>
      <c r="E339" s="83"/>
      <c r="F339" s="83"/>
      <c r="G339" s="72"/>
      <c r="H339" s="83"/>
      <c r="I339" s="83"/>
      <c r="J339" s="83"/>
      <c r="K339" s="83"/>
      <c r="L339" s="72"/>
      <c r="M339" s="83"/>
      <c r="N339" s="83"/>
      <c r="O339" s="98"/>
      <c r="P339" s="98"/>
      <c r="Q339" s="98"/>
      <c r="R339" s="98"/>
      <c r="S339" s="99"/>
      <c r="T339" s="112"/>
      <c r="U339" s="80"/>
      <c r="V339" s="80"/>
      <c r="X339" s="80"/>
    </row>
    <row r="340" spans="1:24">
      <c r="A340" s="83"/>
      <c r="B340" s="110"/>
      <c r="C340" s="110"/>
      <c r="D340" s="83"/>
      <c r="E340" s="83"/>
      <c r="F340" s="83"/>
      <c r="G340" s="72"/>
      <c r="H340" s="83"/>
      <c r="I340" s="83"/>
      <c r="J340" s="83"/>
      <c r="K340" s="83"/>
      <c r="L340" s="72"/>
      <c r="M340" s="83"/>
      <c r="N340" s="83"/>
      <c r="O340" s="98"/>
      <c r="P340" s="98"/>
      <c r="Q340" s="98"/>
      <c r="R340" s="98"/>
      <c r="S340" s="99"/>
      <c r="T340" s="112"/>
      <c r="U340" s="80"/>
      <c r="V340" s="80"/>
      <c r="X340" s="80"/>
    </row>
    <row r="341" spans="1:24">
      <c r="A341" s="83"/>
      <c r="B341" s="110"/>
      <c r="C341" s="110"/>
      <c r="D341" s="83"/>
      <c r="E341" s="83"/>
      <c r="F341" s="83"/>
      <c r="G341" s="72"/>
      <c r="H341" s="83"/>
      <c r="I341" s="83"/>
      <c r="J341" s="83"/>
      <c r="K341" s="83"/>
      <c r="L341" s="72"/>
      <c r="M341" s="83"/>
      <c r="N341" s="83"/>
      <c r="O341" s="98"/>
      <c r="P341" s="98"/>
      <c r="Q341" s="98"/>
      <c r="R341" s="98"/>
      <c r="S341" s="99"/>
      <c r="T341" s="112"/>
      <c r="U341" s="80"/>
      <c r="V341" s="80"/>
      <c r="X341" s="80"/>
    </row>
    <row r="342" spans="1:24">
      <c r="A342" s="83"/>
      <c r="B342" s="110"/>
      <c r="C342" s="110"/>
      <c r="D342" s="83"/>
      <c r="E342" s="83"/>
      <c r="F342" s="83"/>
      <c r="G342" s="72"/>
      <c r="H342" s="83"/>
      <c r="I342" s="83"/>
      <c r="J342" s="83"/>
      <c r="K342" s="83"/>
      <c r="L342" s="72"/>
      <c r="M342" s="83"/>
      <c r="N342" s="83"/>
      <c r="O342" s="98"/>
      <c r="P342" s="98"/>
      <c r="Q342" s="98"/>
      <c r="R342" s="98"/>
      <c r="S342" s="99"/>
      <c r="T342" s="112"/>
      <c r="U342" s="80"/>
      <c r="V342" s="80"/>
      <c r="X342" s="80"/>
    </row>
    <row r="343" spans="1:24">
      <c r="A343" s="83"/>
      <c r="B343" s="110"/>
      <c r="C343" s="110"/>
      <c r="D343" s="83"/>
      <c r="E343" s="83"/>
      <c r="F343" s="83"/>
      <c r="G343" s="72"/>
      <c r="H343" s="83"/>
      <c r="I343" s="83"/>
      <c r="J343" s="83"/>
      <c r="K343" s="83"/>
      <c r="L343" s="72"/>
      <c r="M343" s="83"/>
      <c r="N343" s="83"/>
      <c r="O343" s="98"/>
      <c r="P343" s="98"/>
      <c r="Q343" s="98"/>
      <c r="R343" s="98"/>
      <c r="S343" s="99"/>
      <c r="T343" s="112"/>
      <c r="U343" s="80"/>
      <c r="V343" s="80"/>
      <c r="X343" s="80"/>
    </row>
    <row r="344" spans="1:24">
      <c r="A344" s="83"/>
      <c r="B344" s="110"/>
      <c r="C344" s="110"/>
      <c r="D344" s="83"/>
      <c r="E344" s="83"/>
      <c r="F344" s="83"/>
      <c r="G344" s="72"/>
      <c r="H344" s="83"/>
      <c r="I344" s="83"/>
      <c r="J344" s="83"/>
      <c r="K344" s="83"/>
      <c r="L344" s="72"/>
      <c r="M344" s="83"/>
      <c r="N344" s="83"/>
      <c r="O344" s="98"/>
      <c r="P344" s="98"/>
      <c r="Q344" s="98"/>
      <c r="R344" s="98"/>
      <c r="S344" s="99"/>
      <c r="T344" s="112"/>
      <c r="U344" s="80"/>
      <c r="V344" s="80"/>
      <c r="X344" s="80"/>
    </row>
    <row r="345" spans="1:24">
      <c r="A345" s="83"/>
      <c r="B345" s="110"/>
      <c r="C345" s="110"/>
      <c r="D345" s="83"/>
      <c r="E345" s="83"/>
      <c r="F345" s="83"/>
      <c r="G345" s="72"/>
      <c r="H345" s="83"/>
      <c r="I345" s="83"/>
      <c r="J345" s="83"/>
      <c r="K345" s="83"/>
      <c r="L345" s="72"/>
      <c r="M345" s="83"/>
      <c r="N345" s="83"/>
      <c r="O345" s="98"/>
      <c r="P345" s="98"/>
      <c r="Q345" s="98"/>
      <c r="R345" s="98"/>
      <c r="S345" s="99"/>
      <c r="T345" s="112"/>
      <c r="U345" s="80"/>
      <c r="V345" s="80"/>
      <c r="X345" s="80"/>
    </row>
    <row r="346" spans="1:24">
      <c r="A346" s="83"/>
      <c r="B346" s="110"/>
      <c r="C346" s="110"/>
      <c r="D346" s="83"/>
      <c r="E346" s="83"/>
      <c r="F346" s="83"/>
      <c r="G346" s="72"/>
      <c r="H346" s="83"/>
      <c r="I346" s="83"/>
      <c r="J346" s="83"/>
      <c r="K346" s="83"/>
      <c r="L346" s="72"/>
      <c r="M346" s="83"/>
      <c r="N346" s="83"/>
      <c r="O346" s="98"/>
      <c r="P346" s="98"/>
      <c r="Q346" s="98"/>
      <c r="R346" s="98"/>
      <c r="S346" s="99"/>
      <c r="T346" s="112"/>
      <c r="U346" s="80"/>
      <c r="V346" s="80"/>
      <c r="X346" s="80"/>
    </row>
    <row r="347" spans="1:24">
      <c r="A347" s="83"/>
      <c r="B347" s="110"/>
      <c r="C347" s="110"/>
      <c r="D347" s="83"/>
      <c r="E347" s="83"/>
      <c r="F347" s="83"/>
      <c r="G347" s="72"/>
      <c r="H347" s="83"/>
      <c r="I347" s="83"/>
      <c r="J347" s="83"/>
      <c r="K347" s="83"/>
      <c r="L347" s="72"/>
      <c r="M347" s="83"/>
      <c r="N347" s="83"/>
      <c r="O347" s="98"/>
      <c r="P347" s="98"/>
      <c r="Q347" s="98"/>
      <c r="R347" s="98"/>
      <c r="S347" s="99"/>
      <c r="T347" s="112"/>
      <c r="U347" s="80"/>
      <c r="V347" s="80"/>
      <c r="X347" s="80"/>
    </row>
    <row r="348" spans="1:24">
      <c r="A348" s="83"/>
      <c r="B348" s="110"/>
      <c r="C348" s="110"/>
      <c r="D348" s="83"/>
      <c r="E348" s="83"/>
      <c r="F348" s="83"/>
      <c r="G348" s="72"/>
      <c r="H348" s="83"/>
      <c r="I348" s="83"/>
      <c r="J348" s="83"/>
      <c r="K348" s="83"/>
      <c r="L348" s="72"/>
      <c r="M348" s="83"/>
      <c r="N348" s="83"/>
      <c r="O348" s="98"/>
      <c r="P348" s="98"/>
      <c r="Q348" s="98"/>
      <c r="R348" s="98"/>
      <c r="S348" s="99"/>
      <c r="T348" s="112"/>
      <c r="U348" s="80"/>
      <c r="V348" s="80"/>
      <c r="X348" s="80"/>
    </row>
    <row r="349" spans="1:24">
      <c r="A349" s="83"/>
      <c r="B349" s="110"/>
      <c r="C349" s="110"/>
      <c r="D349" s="83"/>
      <c r="E349" s="83"/>
      <c r="F349" s="83"/>
      <c r="G349" s="72"/>
      <c r="H349" s="83"/>
      <c r="I349" s="83"/>
      <c r="J349" s="83"/>
      <c r="K349" s="83"/>
      <c r="L349" s="72"/>
      <c r="M349" s="83"/>
      <c r="N349" s="83"/>
      <c r="O349" s="98"/>
      <c r="P349" s="98"/>
      <c r="Q349" s="98"/>
      <c r="R349" s="98"/>
      <c r="S349" s="99"/>
      <c r="T349" s="112"/>
      <c r="U349" s="80"/>
      <c r="V349" s="80"/>
      <c r="X349" s="80"/>
    </row>
    <row r="350" spans="1:24">
      <c r="A350" s="83"/>
      <c r="B350" s="110"/>
      <c r="C350" s="110"/>
      <c r="D350" s="83"/>
      <c r="E350" s="83"/>
      <c r="F350" s="83"/>
      <c r="G350" s="72"/>
      <c r="H350" s="83"/>
      <c r="I350" s="83"/>
      <c r="J350" s="83"/>
      <c r="K350" s="83"/>
      <c r="L350" s="72"/>
      <c r="M350" s="83"/>
      <c r="N350" s="83"/>
      <c r="O350" s="98"/>
      <c r="P350" s="98"/>
      <c r="Q350" s="98"/>
      <c r="R350" s="98"/>
      <c r="S350" s="99"/>
      <c r="T350" s="112"/>
      <c r="U350" s="80"/>
      <c r="V350" s="80"/>
      <c r="X350" s="80"/>
    </row>
    <row r="351" spans="1:24">
      <c r="A351" s="83"/>
      <c r="B351" s="110"/>
      <c r="C351" s="110"/>
      <c r="D351" s="83"/>
      <c r="E351" s="83"/>
      <c r="F351" s="83"/>
      <c r="G351" s="72"/>
      <c r="H351" s="83"/>
      <c r="I351" s="83"/>
      <c r="J351" s="83"/>
      <c r="K351" s="83"/>
      <c r="L351" s="72"/>
      <c r="M351" s="83"/>
      <c r="N351" s="83"/>
      <c r="O351" s="98"/>
      <c r="P351" s="98"/>
      <c r="Q351" s="98"/>
      <c r="R351" s="98"/>
      <c r="S351" s="99"/>
      <c r="T351" s="112"/>
      <c r="U351" s="80"/>
      <c r="V351" s="80"/>
      <c r="X351" s="80"/>
    </row>
    <row r="352" spans="1:24">
      <c r="A352" s="83"/>
      <c r="B352" s="110"/>
      <c r="C352" s="110"/>
      <c r="D352" s="83"/>
      <c r="E352" s="83"/>
      <c r="F352" s="83"/>
      <c r="G352" s="72"/>
      <c r="H352" s="83"/>
      <c r="I352" s="83"/>
      <c r="J352" s="83"/>
      <c r="K352" s="83"/>
      <c r="L352" s="72"/>
      <c r="M352" s="83"/>
      <c r="N352" s="83"/>
      <c r="O352" s="98"/>
      <c r="P352" s="98"/>
      <c r="Q352" s="98"/>
      <c r="R352" s="98"/>
      <c r="S352" s="99"/>
      <c r="T352" s="112"/>
      <c r="U352" s="80"/>
      <c r="V352" s="80"/>
      <c r="X352" s="80"/>
    </row>
    <row r="353" spans="1:24">
      <c r="A353" s="83"/>
      <c r="B353" s="110"/>
      <c r="C353" s="110"/>
      <c r="D353" s="83"/>
      <c r="E353" s="83"/>
      <c r="F353" s="83"/>
      <c r="G353" s="72"/>
      <c r="H353" s="83"/>
      <c r="I353" s="83"/>
      <c r="J353" s="83"/>
      <c r="K353" s="83"/>
      <c r="L353" s="72"/>
      <c r="M353" s="83"/>
      <c r="N353" s="83"/>
      <c r="O353" s="98"/>
      <c r="P353" s="98"/>
      <c r="Q353" s="98"/>
      <c r="R353" s="98"/>
      <c r="S353" s="99"/>
      <c r="T353" s="112"/>
      <c r="U353" s="80"/>
      <c r="V353" s="80"/>
      <c r="X353" s="80"/>
    </row>
    <row r="354" spans="1:24">
      <c r="A354" s="83"/>
      <c r="B354" s="110"/>
      <c r="C354" s="110"/>
      <c r="D354" s="83"/>
      <c r="E354" s="83"/>
      <c r="F354" s="83"/>
      <c r="G354" s="72"/>
      <c r="H354" s="83"/>
      <c r="I354" s="83"/>
      <c r="J354" s="83"/>
      <c r="K354" s="83"/>
      <c r="L354" s="72"/>
      <c r="M354" s="83"/>
      <c r="N354" s="83"/>
      <c r="O354" s="98"/>
      <c r="P354" s="98"/>
      <c r="Q354" s="98"/>
      <c r="R354" s="98"/>
      <c r="S354" s="99"/>
      <c r="T354" s="112"/>
      <c r="U354" s="80"/>
      <c r="V354" s="80"/>
      <c r="X354" s="80"/>
    </row>
    <row r="355" spans="1:24">
      <c r="A355" s="83"/>
      <c r="B355" s="110"/>
      <c r="C355" s="110"/>
      <c r="D355" s="83"/>
      <c r="E355" s="83"/>
      <c r="F355" s="83"/>
      <c r="G355" s="72"/>
      <c r="H355" s="83"/>
      <c r="I355" s="83"/>
      <c r="J355" s="83"/>
      <c r="K355" s="83"/>
      <c r="L355" s="72"/>
      <c r="M355" s="83"/>
      <c r="N355" s="83"/>
      <c r="O355" s="98"/>
      <c r="P355" s="98"/>
      <c r="Q355" s="98"/>
      <c r="R355" s="98"/>
      <c r="S355" s="99"/>
      <c r="T355" s="112"/>
      <c r="U355" s="80"/>
      <c r="V355" s="80"/>
      <c r="X355" s="80"/>
    </row>
    <row r="356" spans="1:24">
      <c r="A356" s="83"/>
      <c r="B356" s="110"/>
      <c r="C356" s="110"/>
      <c r="D356" s="83"/>
      <c r="E356" s="83"/>
      <c r="F356" s="83"/>
      <c r="G356" s="72"/>
      <c r="H356" s="83"/>
      <c r="I356" s="83"/>
      <c r="J356" s="83"/>
      <c r="K356" s="83"/>
      <c r="L356" s="72"/>
      <c r="M356" s="83"/>
      <c r="N356" s="83"/>
      <c r="O356" s="98"/>
      <c r="P356" s="98"/>
      <c r="Q356" s="98"/>
      <c r="R356" s="98"/>
      <c r="S356" s="99"/>
      <c r="T356" s="112"/>
      <c r="U356" s="80"/>
      <c r="V356" s="80"/>
      <c r="X356" s="80"/>
    </row>
    <row r="357" spans="1:24">
      <c r="A357" s="83"/>
      <c r="B357" s="110"/>
      <c r="C357" s="110"/>
      <c r="D357" s="83"/>
      <c r="E357" s="83"/>
      <c r="F357" s="83"/>
      <c r="G357" s="72"/>
      <c r="H357" s="83"/>
      <c r="I357" s="83"/>
      <c r="J357" s="83"/>
      <c r="K357" s="83"/>
      <c r="L357" s="72"/>
      <c r="M357" s="83"/>
      <c r="N357" s="83"/>
      <c r="O357" s="98"/>
      <c r="P357" s="98"/>
      <c r="Q357" s="98"/>
      <c r="R357" s="98"/>
      <c r="S357" s="99"/>
      <c r="T357" s="112"/>
      <c r="U357" s="80"/>
      <c r="V357" s="80"/>
      <c r="X357" s="80"/>
    </row>
    <row r="358" spans="1:24">
      <c r="A358" s="83"/>
      <c r="B358" s="110"/>
      <c r="C358" s="110"/>
      <c r="D358" s="83"/>
      <c r="E358" s="83"/>
      <c r="F358" s="83"/>
      <c r="G358" s="72"/>
      <c r="H358" s="83"/>
      <c r="I358" s="83"/>
      <c r="J358" s="83"/>
      <c r="K358" s="83"/>
      <c r="L358" s="72"/>
      <c r="M358" s="83"/>
      <c r="N358" s="83"/>
      <c r="O358" s="98"/>
      <c r="P358" s="98"/>
      <c r="Q358" s="98"/>
      <c r="R358" s="98"/>
      <c r="S358" s="99"/>
      <c r="T358" s="112"/>
      <c r="U358" s="80"/>
      <c r="V358" s="80"/>
      <c r="X358" s="80"/>
    </row>
    <row r="359" spans="1:24">
      <c r="A359" s="83"/>
      <c r="B359" s="110"/>
      <c r="C359" s="110"/>
      <c r="D359" s="83"/>
      <c r="E359" s="83"/>
      <c r="F359" s="83"/>
      <c r="G359" s="72"/>
      <c r="H359" s="83"/>
      <c r="I359" s="83"/>
      <c r="J359" s="83"/>
      <c r="K359" s="83"/>
      <c r="L359" s="72"/>
      <c r="M359" s="83"/>
      <c r="N359" s="83"/>
      <c r="O359" s="98"/>
      <c r="P359" s="98"/>
      <c r="Q359" s="98"/>
      <c r="R359" s="98"/>
      <c r="S359" s="99"/>
      <c r="T359" s="112"/>
      <c r="U359" s="80"/>
      <c r="V359" s="80"/>
      <c r="X359" s="80"/>
    </row>
    <row r="360" spans="1:24">
      <c r="A360" s="83"/>
      <c r="B360" s="110"/>
      <c r="C360" s="110"/>
      <c r="D360" s="83"/>
      <c r="E360" s="83"/>
      <c r="F360" s="83"/>
      <c r="G360" s="72"/>
      <c r="H360" s="83"/>
      <c r="I360" s="83"/>
      <c r="J360" s="83"/>
      <c r="K360" s="83"/>
      <c r="L360" s="72"/>
      <c r="M360" s="83"/>
      <c r="N360" s="83"/>
      <c r="O360" s="98"/>
      <c r="P360" s="98"/>
      <c r="Q360" s="98"/>
      <c r="R360" s="98"/>
      <c r="S360" s="99"/>
      <c r="T360" s="112"/>
      <c r="U360" s="80"/>
      <c r="V360" s="80"/>
      <c r="X360" s="80"/>
    </row>
    <row r="361" spans="1:24">
      <c r="A361" s="83"/>
      <c r="B361" s="110"/>
      <c r="C361" s="110"/>
      <c r="D361" s="83"/>
      <c r="E361" s="83"/>
      <c r="F361" s="83"/>
      <c r="G361" s="72"/>
      <c r="H361" s="83"/>
      <c r="I361" s="83"/>
      <c r="J361" s="83"/>
      <c r="K361" s="83"/>
      <c r="L361" s="72"/>
      <c r="M361" s="83"/>
      <c r="N361" s="83"/>
      <c r="O361" s="98"/>
      <c r="P361" s="98"/>
      <c r="Q361" s="98"/>
      <c r="R361" s="98"/>
      <c r="S361" s="99"/>
      <c r="T361" s="112"/>
      <c r="U361" s="80"/>
      <c r="V361" s="80"/>
      <c r="X361" s="80"/>
    </row>
    <row r="362" spans="1:24">
      <c r="A362" s="83"/>
      <c r="B362" s="110"/>
      <c r="C362" s="110"/>
      <c r="D362" s="83"/>
      <c r="E362" s="83"/>
      <c r="F362" s="83"/>
      <c r="G362" s="72"/>
      <c r="H362" s="83"/>
      <c r="I362" s="83"/>
      <c r="J362" s="83"/>
      <c r="K362" s="83"/>
      <c r="L362" s="72"/>
      <c r="M362" s="83"/>
      <c r="N362" s="83"/>
      <c r="O362" s="98"/>
      <c r="P362" s="98"/>
      <c r="Q362" s="98"/>
      <c r="R362" s="98"/>
      <c r="S362" s="99"/>
      <c r="T362" s="112"/>
      <c r="U362" s="80"/>
      <c r="V362" s="80"/>
      <c r="X362" s="80"/>
    </row>
    <row r="363" spans="1:24">
      <c r="A363" s="83"/>
      <c r="B363" s="110"/>
      <c r="C363" s="110"/>
      <c r="D363" s="83"/>
      <c r="E363" s="83"/>
      <c r="F363" s="83"/>
      <c r="G363" s="72"/>
      <c r="H363" s="83"/>
      <c r="I363" s="83"/>
      <c r="J363" s="83"/>
      <c r="K363" s="83"/>
      <c r="L363" s="72"/>
      <c r="M363" s="83"/>
      <c r="N363" s="83"/>
      <c r="O363" s="98"/>
      <c r="P363" s="98"/>
      <c r="Q363" s="98"/>
      <c r="R363" s="98"/>
      <c r="S363" s="99"/>
      <c r="T363" s="112"/>
      <c r="U363" s="80"/>
      <c r="V363" s="80"/>
      <c r="X363" s="80"/>
    </row>
    <row r="364" spans="1:24">
      <c r="A364" s="83"/>
      <c r="B364" s="110"/>
      <c r="C364" s="110"/>
      <c r="D364" s="83"/>
      <c r="E364" s="83"/>
      <c r="F364" s="83"/>
      <c r="G364" s="72"/>
      <c r="H364" s="83"/>
      <c r="I364" s="83"/>
      <c r="J364" s="83"/>
      <c r="K364" s="83"/>
      <c r="L364" s="72"/>
      <c r="M364" s="83"/>
      <c r="N364" s="83"/>
      <c r="O364" s="98"/>
      <c r="P364" s="98"/>
      <c r="Q364" s="98"/>
      <c r="R364" s="98"/>
      <c r="S364" s="99"/>
      <c r="T364" s="112"/>
      <c r="U364" s="80"/>
      <c r="V364" s="80"/>
      <c r="X364" s="80"/>
    </row>
    <row r="365" spans="1:24">
      <c r="A365" s="83"/>
      <c r="B365" s="110"/>
      <c r="C365" s="110"/>
      <c r="D365" s="83"/>
      <c r="E365" s="83"/>
      <c r="F365" s="83"/>
      <c r="G365" s="72"/>
      <c r="H365" s="83"/>
      <c r="I365" s="83"/>
      <c r="J365" s="83"/>
      <c r="K365" s="83"/>
      <c r="L365" s="72"/>
      <c r="M365" s="83"/>
      <c r="N365" s="83"/>
      <c r="O365" s="98"/>
      <c r="P365" s="98"/>
      <c r="Q365" s="98"/>
      <c r="R365" s="98"/>
      <c r="S365" s="99"/>
      <c r="T365" s="112"/>
      <c r="U365" s="80"/>
      <c r="V365" s="80"/>
      <c r="X365" s="80"/>
    </row>
    <row r="366" spans="1:24">
      <c r="A366" s="83"/>
      <c r="B366" s="110"/>
      <c r="C366" s="110"/>
      <c r="D366" s="83"/>
      <c r="E366" s="83"/>
      <c r="F366" s="83"/>
      <c r="G366" s="72"/>
      <c r="H366" s="83"/>
      <c r="I366" s="83"/>
      <c r="J366" s="83"/>
      <c r="K366" s="83"/>
      <c r="L366" s="72"/>
      <c r="M366" s="83"/>
      <c r="N366" s="83"/>
      <c r="O366" s="98"/>
      <c r="P366" s="98"/>
      <c r="Q366" s="98"/>
      <c r="R366" s="98"/>
      <c r="S366" s="99"/>
      <c r="T366" s="112"/>
      <c r="U366" s="80"/>
      <c r="V366" s="80"/>
      <c r="X366" s="80"/>
    </row>
    <row r="367" spans="1:24">
      <c r="A367" s="83"/>
      <c r="B367" s="110"/>
      <c r="C367" s="110"/>
      <c r="D367" s="83"/>
      <c r="E367" s="83"/>
      <c r="F367" s="83"/>
      <c r="G367" s="72"/>
      <c r="H367" s="83"/>
      <c r="I367" s="83"/>
      <c r="J367" s="83"/>
      <c r="K367" s="83"/>
      <c r="L367" s="72"/>
      <c r="M367" s="83"/>
      <c r="N367" s="83"/>
      <c r="O367" s="98"/>
      <c r="P367" s="98"/>
      <c r="Q367" s="98"/>
      <c r="R367" s="98"/>
      <c r="S367" s="99"/>
      <c r="T367" s="112"/>
      <c r="U367" s="80"/>
      <c r="V367" s="80"/>
      <c r="X367" s="80"/>
    </row>
    <row r="368" spans="1:24">
      <c r="A368" s="83"/>
      <c r="B368" s="110"/>
      <c r="C368" s="110"/>
      <c r="D368" s="83"/>
      <c r="E368" s="83"/>
      <c r="F368" s="83"/>
      <c r="G368" s="72"/>
      <c r="H368" s="83"/>
      <c r="I368" s="83"/>
      <c r="J368" s="83"/>
      <c r="K368" s="83"/>
      <c r="L368" s="72"/>
      <c r="M368" s="83"/>
      <c r="N368" s="83"/>
      <c r="O368" s="98"/>
      <c r="P368" s="98"/>
      <c r="Q368" s="98"/>
      <c r="R368" s="98"/>
      <c r="S368" s="99"/>
      <c r="T368" s="112"/>
      <c r="U368" s="80"/>
      <c r="V368" s="80"/>
      <c r="X368" s="80"/>
    </row>
    <row r="369" spans="1:24">
      <c r="A369" s="83"/>
      <c r="B369" s="110"/>
      <c r="C369" s="110"/>
      <c r="D369" s="83"/>
      <c r="E369" s="83"/>
      <c r="F369" s="83"/>
      <c r="G369" s="72"/>
      <c r="H369" s="83"/>
      <c r="I369" s="83"/>
      <c r="J369" s="83"/>
      <c r="K369" s="83"/>
      <c r="L369" s="72"/>
      <c r="M369" s="83"/>
      <c r="N369" s="83"/>
      <c r="O369" s="98"/>
      <c r="P369" s="98"/>
      <c r="Q369" s="98"/>
      <c r="R369" s="98"/>
      <c r="S369" s="99"/>
      <c r="T369" s="112"/>
      <c r="U369" s="80"/>
      <c r="V369" s="80"/>
      <c r="X369" s="80"/>
    </row>
    <row r="370" spans="1:24">
      <c r="A370" s="83"/>
      <c r="B370" s="110"/>
      <c r="C370" s="110"/>
      <c r="D370" s="83"/>
      <c r="E370" s="83"/>
      <c r="F370" s="83"/>
      <c r="G370" s="72"/>
      <c r="H370" s="83"/>
      <c r="I370" s="83"/>
      <c r="J370" s="83"/>
      <c r="K370" s="83"/>
      <c r="L370" s="72"/>
      <c r="M370" s="83"/>
      <c r="N370" s="83"/>
      <c r="O370" s="98"/>
      <c r="P370" s="98"/>
      <c r="Q370" s="98"/>
      <c r="R370" s="98"/>
      <c r="S370" s="99"/>
      <c r="T370" s="112"/>
      <c r="U370" s="80"/>
      <c r="V370" s="80"/>
      <c r="X370" s="80"/>
    </row>
    <row r="371" spans="1:24">
      <c r="A371" s="83"/>
      <c r="B371" s="110"/>
      <c r="C371" s="110"/>
      <c r="D371" s="83"/>
      <c r="E371" s="83"/>
      <c r="F371" s="83"/>
      <c r="G371" s="72"/>
      <c r="H371" s="83"/>
      <c r="I371" s="83"/>
      <c r="J371" s="83"/>
      <c r="K371" s="83"/>
      <c r="L371" s="72"/>
      <c r="M371" s="83"/>
      <c r="N371" s="83"/>
      <c r="O371" s="98"/>
      <c r="P371" s="98"/>
      <c r="Q371" s="98"/>
      <c r="R371" s="98"/>
      <c r="S371" s="99"/>
      <c r="T371" s="112"/>
      <c r="U371" s="80"/>
      <c r="V371" s="80"/>
      <c r="X371" s="80"/>
    </row>
    <row r="372" spans="1:24">
      <c r="A372" s="83"/>
      <c r="B372" s="110"/>
      <c r="C372" s="110"/>
      <c r="D372" s="83"/>
      <c r="E372" s="83"/>
      <c r="F372" s="83"/>
      <c r="G372" s="72"/>
      <c r="H372" s="83"/>
      <c r="I372" s="83"/>
      <c r="J372" s="83"/>
      <c r="K372" s="83"/>
      <c r="L372" s="72"/>
      <c r="M372" s="83"/>
      <c r="N372" s="83"/>
      <c r="O372" s="98"/>
      <c r="P372" s="98"/>
      <c r="Q372" s="98"/>
      <c r="R372" s="98"/>
      <c r="S372" s="99"/>
      <c r="T372" s="112"/>
      <c r="U372" s="80"/>
      <c r="V372" s="80"/>
      <c r="X372" s="80"/>
    </row>
    <row r="373" spans="1:24">
      <c r="A373" s="83"/>
      <c r="B373" s="110"/>
      <c r="C373" s="110"/>
      <c r="D373" s="83"/>
      <c r="E373" s="83"/>
      <c r="F373" s="83"/>
      <c r="G373" s="72"/>
      <c r="H373" s="83"/>
      <c r="I373" s="83"/>
      <c r="J373" s="83"/>
      <c r="K373" s="83"/>
      <c r="L373" s="72"/>
      <c r="M373" s="83"/>
      <c r="N373" s="83"/>
      <c r="O373" s="98"/>
      <c r="P373" s="98"/>
      <c r="Q373" s="98"/>
      <c r="R373" s="98"/>
      <c r="S373" s="99"/>
      <c r="T373" s="112"/>
      <c r="U373" s="80"/>
      <c r="V373" s="80"/>
      <c r="X373" s="80"/>
    </row>
    <row r="374" spans="1:24">
      <c r="A374" s="83"/>
      <c r="B374" s="110"/>
      <c r="C374" s="110"/>
      <c r="D374" s="83"/>
      <c r="E374" s="83"/>
      <c r="F374" s="83"/>
      <c r="G374" s="72"/>
      <c r="H374" s="83"/>
      <c r="I374" s="83"/>
      <c r="J374" s="83"/>
      <c r="K374" s="83"/>
      <c r="L374" s="72"/>
      <c r="M374" s="83"/>
      <c r="N374" s="83"/>
      <c r="O374" s="98"/>
      <c r="P374" s="98"/>
      <c r="Q374" s="98"/>
      <c r="R374" s="98"/>
      <c r="S374" s="99"/>
      <c r="T374" s="112"/>
      <c r="U374" s="80"/>
      <c r="V374" s="80"/>
      <c r="X374" s="80"/>
    </row>
    <row r="375" spans="1:24">
      <c r="A375" s="83"/>
      <c r="B375" s="110"/>
      <c r="C375" s="110"/>
      <c r="D375" s="83"/>
      <c r="E375" s="83"/>
      <c r="F375" s="83"/>
      <c r="G375" s="72"/>
      <c r="H375" s="83"/>
      <c r="I375" s="83"/>
      <c r="J375" s="83"/>
      <c r="K375" s="83"/>
      <c r="L375" s="72"/>
      <c r="M375" s="83"/>
      <c r="N375" s="83"/>
      <c r="O375" s="98"/>
      <c r="P375" s="98"/>
      <c r="Q375" s="98"/>
      <c r="R375" s="98"/>
      <c r="S375" s="99"/>
      <c r="T375" s="112"/>
      <c r="U375" s="80"/>
      <c r="V375" s="80"/>
      <c r="X375" s="80"/>
    </row>
    <row r="376" spans="1:24">
      <c r="A376" s="83"/>
      <c r="B376" s="110"/>
      <c r="C376" s="110"/>
      <c r="D376" s="83"/>
      <c r="E376" s="83"/>
      <c r="F376" s="83"/>
      <c r="G376" s="72"/>
      <c r="H376" s="83"/>
      <c r="I376" s="83"/>
      <c r="J376" s="83"/>
      <c r="K376" s="83"/>
      <c r="L376" s="72"/>
      <c r="M376" s="83"/>
      <c r="N376" s="83"/>
      <c r="O376" s="98"/>
      <c r="P376" s="98"/>
      <c r="Q376" s="98"/>
      <c r="R376" s="98"/>
      <c r="S376" s="99"/>
      <c r="T376" s="112"/>
      <c r="U376" s="80"/>
      <c r="V376" s="80"/>
      <c r="X376" s="80"/>
    </row>
    <row r="377" spans="1:24">
      <c r="A377" s="83"/>
      <c r="B377" s="110"/>
      <c r="C377" s="110"/>
      <c r="D377" s="83"/>
      <c r="E377" s="83"/>
      <c r="F377" s="83"/>
      <c r="G377" s="72"/>
      <c r="H377" s="83"/>
      <c r="I377" s="83"/>
      <c r="J377" s="83"/>
      <c r="K377" s="83"/>
      <c r="L377" s="72"/>
      <c r="M377" s="83"/>
      <c r="N377" s="83"/>
      <c r="O377" s="98"/>
      <c r="P377" s="98"/>
      <c r="Q377" s="98"/>
      <c r="R377" s="98"/>
      <c r="S377" s="99"/>
      <c r="T377" s="112"/>
      <c r="U377" s="80"/>
      <c r="V377" s="80"/>
      <c r="X377" s="80"/>
    </row>
    <row r="378" spans="1:24">
      <c r="A378" s="83"/>
      <c r="B378" s="110"/>
      <c r="C378" s="110"/>
      <c r="D378" s="83"/>
      <c r="E378" s="83"/>
      <c r="F378" s="83"/>
      <c r="G378" s="72"/>
      <c r="H378" s="83"/>
      <c r="I378" s="83"/>
      <c r="J378" s="83"/>
      <c r="K378" s="83"/>
      <c r="L378" s="72"/>
      <c r="M378" s="83"/>
      <c r="N378" s="83"/>
      <c r="O378" s="98"/>
      <c r="P378" s="98"/>
      <c r="Q378" s="98"/>
      <c r="R378" s="98"/>
      <c r="S378" s="99"/>
      <c r="T378" s="112"/>
      <c r="U378" s="80"/>
      <c r="V378" s="80"/>
      <c r="X378" s="80"/>
    </row>
    <row r="379" spans="1:24">
      <c r="A379" s="83"/>
      <c r="B379" s="110"/>
      <c r="C379" s="110"/>
      <c r="D379" s="83"/>
      <c r="E379" s="83"/>
      <c r="F379" s="83"/>
      <c r="G379" s="72"/>
      <c r="H379" s="83"/>
      <c r="I379" s="83"/>
      <c r="J379" s="83"/>
      <c r="K379" s="83"/>
      <c r="L379" s="72"/>
      <c r="M379" s="83"/>
      <c r="N379" s="83"/>
      <c r="O379" s="98"/>
      <c r="P379" s="98"/>
      <c r="Q379" s="98"/>
      <c r="R379" s="98"/>
      <c r="S379" s="99"/>
      <c r="T379" s="112"/>
      <c r="U379" s="80"/>
      <c r="V379" s="80"/>
      <c r="X379" s="80"/>
    </row>
    <row r="380" spans="1:24">
      <c r="A380" s="83"/>
      <c r="B380" s="110"/>
      <c r="C380" s="110"/>
      <c r="D380" s="83"/>
      <c r="E380" s="83"/>
      <c r="F380" s="83"/>
      <c r="G380" s="72"/>
      <c r="H380" s="83"/>
      <c r="I380" s="83"/>
      <c r="J380" s="83"/>
      <c r="K380" s="83"/>
      <c r="L380" s="72"/>
      <c r="M380" s="83"/>
      <c r="N380" s="83"/>
      <c r="O380" s="98"/>
      <c r="P380" s="98"/>
      <c r="Q380" s="98"/>
      <c r="R380" s="98"/>
      <c r="S380" s="99"/>
      <c r="T380" s="112"/>
      <c r="U380" s="80"/>
      <c r="V380" s="80"/>
      <c r="X380" s="80"/>
    </row>
    <row r="381" spans="1:24">
      <c r="A381" s="83"/>
      <c r="B381" s="110"/>
      <c r="C381" s="110"/>
      <c r="D381" s="83"/>
      <c r="E381" s="83"/>
      <c r="F381" s="83"/>
      <c r="G381" s="72"/>
      <c r="H381" s="83"/>
      <c r="I381" s="83"/>
      <c r="J381" s="83"/>
      <c r="K381" s="83"/>
      <c r="L381" s="72"/>
      <c r="M381" s="83"/>
      <c r="N381" s="83"/>
      <c r="O381" s="98"/>
      <c r="P381" s="98"/>
      <c r="Q381" s="98"/>
      <c r="R381" s="98"/>
      <c r="S381" s="99"/>
      <c r="T381" s="112"/>
      <c r="U381" s="80"/>
      <c r="V381" s="80"/>
      <c r="X381" s="80"/>
    </row>
    <row r="382" spans="1:24">
      <c r="A382" s="83"/>
      <c r="B382" s="110"/>
      <c r="C382" s="110"/>
      <c r="D382" s="83"/>
      <c r="E382" s="83"/>
      <c r="F382" s="83"/>
      <c r="G382" s="72"/>
      <c r="H382" s="83"/>
      <c r="I382" s="83"/>
      <c r="J382" s="83"/>
      <c r="K382" s="83"/>
      <c r="L382" s="72"/>
      <c r="M382" s="83"/>
      <c r="N382" s="83"/>
      <c r="O382" s="98"/>
      <c r="P382" s="98"/>
      <c r="Q382" s="98"/>
      <c r="R382" s="98"/>
      <c r="S382" s="99"/>
      <c r="T382" s="112"/>
      <c r="U382" s="80"/>
      <c r="V382" s="80"/>
      <c r="X382" s="80"/>
    </row>
    <row r="383" spans="1:24">
      <c r="A383" s="83"/>
      <c r="B383" s="110"/>
      <c r="C383" s="110"/>
      <c r="D383" s="83"/>
      <c r="E383" s="83"/>
      <c r="F383" s="83"/>
      <c r="G383" s="72"/>
      <c r="H383" s="83"/>
      <c r="I383" s="83"/>
      <c r="J383" s="83"/>
      <c r="K383" s="83"/>
      <c r="L383" s="72"/>
      <c r="M383" s="83"/>
      <c r="N383" s="83"/>
      <c r="O383" s="98"/>
      <c r="P383" s="98"/>
      <c r="Q383" s="98"/>
      <c r="R383" s="98"/>
      <c r="S383" s="99"/>
      <c r="T383" s="112"/>
      <c r="U383" s="80"/>
      <c r="V383" s="80"/>
      <c r="X383" s="80"/>
    </row>
    <row r="384" spans="1:24">
      <c r="A384" s="83"/>
      <c r="B384" s="110"/>
      <c r="C384" s="110"/>
      <c r="D384" s="83"/>
      <c r="E384" s="83"/>
      <c r="F384" s="83"/>
      <c r="G384" s="72"/>
      <c r="H384" s="83"/>
      <c r="I384" s="83"/>
      <c r="J384" s="83"/>
      <c r="K384" s="83"/>
      <c r="L384" s="72"/>
      <c r="M384" s="83"/>
      <c r="N384" s="83"/>
      <c r="O384" s="98"/>
      <c r="P384" s="98"/>
      <c r="Q384" s="98"/>
      <c r="R384" s="98"/>
      <c r="S384" s="99"/>
      <c r="T384" s="112"/>
      <c r="U384" s="80"/>
      <c r="V384" s="80"/>
      <c r="X384" s="80"/>
    </row>
    <row r="385" spans="1:24">
      <c r="A385" s="83"/>
      <c r="B385" s="110"/>
      <c r="C385" s="110"/>
      <c r="D385" s="83"/>
      <c r="E385" s="83"/>
      <c r="F385" s="83"/>
      <c r="G385" s="72"/>
      <c r="H385" s="83"/>
      <c r="I385" s="83"/>
      <c r="J385" s="83"/>
      <c r="K385" s="83"/>
      <c r="L385" s="72"/>
      <c r="M385" s="83"/>
      <c r="N385" s="83"/>
      <c r="O385" s="98"/>
      <c r="P385" s="98"/>
      <c r="Q385" s="98"/>
      <c r="R385" s="98"/>
      <c r="S385" s="99"/>
      <c r="T385" s="112"/>
      <c r="U385" s="80"/>
      <c r="V385" s="80"/>
      <c r="X385" s="80"/>
    </row>
    <row r="386" spans="1:24">
      <c r="A386" s="83"/>
      <c r="B386" s="110"/>
      <c r="C386" s="110"/>
      <c r="D386" s="83"/>
      <c r="E386" s="83"/>
      <c r="F386" s="83"/>
      <c r="G386" s="72"/>
      <c r="H386" s="83"/>
      <c r="I386" s="83"/>
      <c r="J386" s="83"/>
      <c r="K386" s="83"/>
      <c r="L386" s="72"/>
      <c r="M386" s="83"/>
      <c r="N386" s="83"/>
      <c r="O386" s="98"/>
      <c r="P386" s="98"/>
      <c r="Q386" s="98"/>
      <c r="R386" s="98"/>
      <c r="S386" s="99"/>
      <c r="T386" s="112"/>
      <c r="U386" s="80"/>
      <c r="V386" s="80"/>
      <c r="X386" s="80"/>
    </row>
    <row r="387" spans="1:24">
      <c r="A387" s="83"/>
      <c r="B387" s="110"/>
      <c r="C387" s="110"/>
      <c r="D387" s="83"/>
      <c r="E387" s="83"/>
      <c r="F387" s="83"/>
      <c r="G387" s="72"/>
      <c r="H387" s="83"/>
      <c r="I387" s="83"/>
      <c r="J387" s="83"/>
      <c r="K387" s="83"/>
      <c r="L387" s="72"/>
      <c r="M387" s="83"/>
      <c r="N387" s="83"/>
      <c r="O387" s="98"/>
      <c r="P387" s="98"/>
      <c r="Q387" s="98"/>
      <c r="R387" s="98"/>
      <c r="S387" s="99"/>
      <c r="T387" s="112"/>
      <c r="U387" s="80"/>
      <c r="V387" s="80"/>
      <c r="X387" s="80"/>
    </row>
    <row r="388" spans="1:24">
      <c r="A388" s="83"/>
      <c r="B388" s="110"/>
      <c r="C388" s="110"/>
      <c r="D388" s="83"/>
      <c r="E388" s="83"/>
      <c r="F388" s="83"/>
      <c r="G388" s="72"/>
      <c r="H388" s="83"/>
      <c r="I388" s="83"/>
      <c r="J388" s="83"/>
      <c r="K388" s="83"/>
      <c r="L388" s="72"/>
      <c r="M388" s="83"/>
      <c r="N388" s="83"/>
      <c r="O388" s="98"/>
      <c r="P388" s="98"/>
      <c r="Q388" s="98"/>
      <c r="R388" s="98"/>
      <c r="S388" s="99"/>
      <c r="T388" s="112"/>
      <c r="U388" s="80"/>
      <c r="V388" s="80"/>
      <c r="X388" s="80"/>
    </row>
    <row r="389" spans="1:24">
      <c r="A389" s="83"/>
      <c r="B389" s="110"/>
      <c r="C389" s="110"/>
      <c r="D389" s="83"/>
      <c r="E389" s="83"/>
      <c r="F389" s="83"/>
      <c r="G389" s="72"/>
      <c r="H389" s="83"/>
      <c r="I389" s="83"/>
      <c r="J389" s="83"/>
      <c r="K389" s="83"/>
      <c r="L389" s="72"/>
      <c r="M389" s="83"/>
      <c r="N389" s="83"/>
      <c r="O389" s="98"/>
      <c r="P389" s="98"/>
      <c r="Q389" s="98"/>
      <c r="R389" s="98"/>
      <c r="S389" s="99"/>
      <c r="T389" s="112"/>
      <c r="U389" s="80"/>
      <c r="V389" s="80"/>
      <c r="X389" s="80"/>
    </row>
    <row r="390" spans="1:24">
      <c r="A390" s="83"/>
      <c r="B390" s="110"/>
      <c r="C390" s="110"/>
      <c r="D390" s="83"/>
      <c r="E390" s="83"/>
      <c r="F390" s="83"/>
      <c r="G390" s="72"/>
      <c r="H390" s="83"/>
      <c r="I390" s="83"/>
      <c r="J390" s="83"/>
      <c r="K390" s="83"/>
      <c r="L390" s="72"/>
      <c r="M390" s="83"/>
      <c r="N390" s="83"/>
      <c r="O390" s="98"/>
      <c r="P390" s="98"/>
      <c r="Q390" s="98"/>
      <c r="R390" s="98"/>
      <c r="S390" s="99"/>
      <c r="T390" s="112"/>
      <c r="U390" s="80"/>
      <c r="V390" s="80"/>
      <c r="X390" s="80"/>
    </row>
    <row r="391" spans="1:24">
      <c r="A391" s="83"/>
      <c r="B391" s="110"/>
      <c r="C391" s="110"/>
      <c r="D391" s="83"/>
      <c r="E391" s="83"/>
      <c r="F391" s="83"/>
      <c r="G391" s="72"/>
      <c r="H391" s="83"/>
      <c r="I391" s="83"/>
      <c r="J391" s="83"/>
      <c r="K391" s="83"/>
      <c r="L391" s="72"/>
      <c r="M391" s="83"/>
      <c r="N391" s="83"/>
      <c r="O391" s="98"/>
      <c r="P391" s="98"/>
      <c r="Q391" s="98"/>
      <c r="R391" s="98"/>
      <c r="S391" s="99"/>
      <c r="T391" s="112"/>
      <c r="U391" s="80"/>
      <c r="V391" s="80"/>
      <c r="X391" s="80"/>
    </row>
    <row r="392" spans="1:24">
      <c r="A392" s="83"/>
      <c r="B392" s="110"/>
      <c r="C392" s="110"/>
      <c r="D392" s="83"/>
      <c r="E392" s="83"/>
      <c r="F392" s="83"/>
      <c r="G392" s="72"/>
      <c r="H392" s="83"/>
      <c r="I392" s="83"/>
      <c r="J392" s="83"/>
      <c r="K392" s="83"/>
      <c r="L392" s="72"/>
      <c r="M392" s="83"/>
      <c r="N392" s="83"/>
      <c r="O392" s="98"/>
      <c r="P392" s="98"/>
      <c r="Q392" s="98"/>
      <c r="R392" s="98"/>
      <c r="S392" s="99"/>
      <c r="T392" s="112"/>
      <c r="U392" s="80"/>
      <c r="V392" s="80"/>
      <c r="X392" s="80"/>
    </row>
    <row r="393" spans="1:24">
      <c r="A393" s="83"/>
      <c r="B393" s="110"/>
      <c r="C393" s="110"/>
      <c r="D393" s="83"/>
      <c r="E393" s="83"/>
      <c r="F393" s="83"/>
      <c r="G393" s="72"/>
      <c r="H393" s="83"/>
      <c r="I393" s="83"/>
      <c r="J393" s="83"/>
      <c r="K393" s="83"/>
      <c r="L393" s="72"/>
      <c r="M393" s="83"/>
      <c r="N393" s="83"/>
      <c r="O393" s="98"/>
      <c r="P393" s="98"/>
      <c r="Q393" s="98"/>
      <c r="R393" s="98"/>
      <c r="S393" s="99"/>
      <c r="T393" s="112"/>
      <c r="U393" s="80"/>
      <c r="V393" s="80"/>
      <c r="X393" s="80"/>
    </row>
    <row r="394" spans="1:24">
      <c r="A394" s="83"/>
      <c r="B394" s="110"/>
      <c r="C394" s="110"/>
      <c r="D394" s="83"/>
      <c r="E394" s="83"/>
      <c r="F394" s="83"/>
      <c r="G394" s="72"/>
      <c r="H394" s="83"/>
      <c r="I394" s="83"/>
      <c r="J394" s="83"/>
      <c r="K394" s="83"/>
      <c r="L394" s="72"/>
      <c r="M394" s="83"/>
      <c r="N394" s="83"/>
      <c r="O394" s="98"/>
      <c r="P394" s="98"/>
      <c r="Q394" s="98"/>
      <c r="R394" s="98"/>
      <c r="S394" s="99"/>
      <c r="T394" s="112"/>
      <c r="U394" s="80"/>
      <c r="V394" s="80"/>
      <c r="X394" s="80"/>
    </row>
    <row r="395" spans="1:24">
      <c r="A395" s="83"/>
      <c r="B395" s="110"/>
      <c r="C395" s="110"/>
      <c r="D395" s="83"/>
      <c r="E395" s="83"/>
      <c r="F395" s="83"/>
      <c r="G395" s="72"/>
      <c r="H395" s="83"/>
      <c r="I395" s="83"/>
      <c r="J395" s="83"/>
      <c r="K395" s="83"/>
      <c r="L395" s="72"/>
      <c r="M395" s="83"/>
      <c r="N395" s="83"/>
      <c r="O395" s="98"/>
      <c r="P395" s="98"/>
      <c r="Q395" s="98"/>
      <c r="R395" s="98"/>
      <c r="S395" s="99"/>
      <c r="T395" s="112"/>
      <c r="U395" s="80"/>
      <c r="V395" s="80"/>
      <c r="X395" s="80"/>
    </row>
    <row r="396" spans="1:24">
      <c r="A396" s="83"/>
      <c r="B396" s="110"/>
      <c r="C396" s="110"/>
      <c r="D396" s="83"/>
      <c r="E396" s="83"/>
      <c r="F396" s="83"/>
      <c r="G396" s="72"/>
      <c r="H396" s="83"/>
      <c r="I396" s="83"/>
      <c r="J396" s="83"/>
      <c r="K396" s="83"/>
      <c r="L396" s="72"/>
      <c r="M396" s="83"/>
      <c r="N396" s="83"/>
      <c r="O396" s="98"/>
      <c r="P396" s="98"/>
      <c r="Q396" s="98"/>
      <c r="R396" s="98"/>
      <c r="S396" s="99"/>
      <c r="T396" s="112"/>
      <c r="U396" s="80"/>
      <c r="V396" s="80"/>
      <c r="X396" s="80"/>
    </row>
    <row r="397" spans="1:24">
      <c r="A397" s="83"/>
      <c r="B397" s="110"/>
      <c r="C397" s="110"/>
      <c r="D397" s="83"/>
      <c r="E397" s="83"/>
      <c r="F397" s="83"/>
      <c r="G397" s="72"/>
      <c r="H397" s="83"/>
      <c r="I397" s="83"/>
      <c r="J397" s="83"/>
      <c r="K397" s="83"/>
      <c r="L397" s="72"/>
      <c r="M397" s="83"/>
      <c r="N397" s="83"/>
      <c r="O397" s="98"/>
      <c r="P397" s="98"/>
      <c r="Q397" s="98"/>
      <c r="R397" s="98"/>
      <c r="S397" s="99"/>
      <c r="T397" s="112"/>
      <c r="U397" s="80"/>
      <c r="V397" s="80"/>
      <c r="X397" s="80"/>
    </row>
    <row r="398" spans="1:24">
      <c r="A398" s="83"/>
      <c r="B398" s="110"/>
      <c r="C398" s="110"/>
      <c r="D398" s="83"/>
      <c r="E398" s="83"/>
      <c r="F398" s="83"/>
      <c r="G398" s="72"/>
      <c r="H398" s="83"/>
      <c r="I398" s="83"/>
      <c r="J398" s="83"/>
      <c r="K398" s="83"/>
      <c r="L398" s="72"/>
      <c r="M398" s="83"/>
      <c r="N398" s="83"/>
      <c r="O398" s="98"/>
      <c r="P398" s="98"/>
      <c r="Q398" s="98"/>
      <c r="R398" s="98"/>
      <c r="S398" s="99"/>
      <c r="T398" s="112"/>
      <c r="U398" s="80"/>
      <c r="V398" s="80"/>
      <c r="X398" s="80"/>
    </row>
    <row r="399" spans="1:24">
      <c r="A399" s="83"/>
      <c r="B399" s="110"/>
      <c r="C399" s="110"/>
      <c r="D399" s="83"/>
      <c r="E399" s="83"/>
      <c r="F399" s="83"/>
      <c r="G399" s="72"/>
      <c r="H399" s="83"/>
      <c r="I399" s="83"/>
      <c r="J399" s="83"/>
      <c r="K399" s="83"/>
      <c r="L399" s="72"/>
      <c r="M399" s="83"/>
      <c r="N399" s="83"/>
      <c r="O399" s="98"/>
      <c r="P399" s="98"/>
      <c r="Q399" s="98"/>
      <c r="R399" s="98"/>
      <c r="S399" s="99"/>
      <c r="T399" s="112"/>
      <c r="U399" s="80"/>
      <c r="V399" s="80"/>
      <c r="X399" s="80"/>
    </row>
    <row r="400" spans="1:24">
      <c r="A400" s="83"/>
      <c r="B400" s="110"/>
      <c r="C400" s="110"/>
      <c r="D400" s="83"/>
      <c r="E400" s="83"/>
      <c r="F400" s="83"/>
      <c r="G400" s="72"/>
      <c r="H400" s="83"/>
      <c r="I400" s="83"/>
      <c r="J400" s="83"/>
      <c r="K400" s="83"/>
      <c r="L400" s="72"/>
      <c r="M400" s="83"/>
      <c r="N400" s="83"/>
      <c r="O400" s="98"/>
      <c r="P400" s="98"/>
      <c r="Q400" s="98"/>
      <c r="R400" s="98"/>
      <c r="S400" s="99"/>
      <c r="T400" s="112"/>
      <c r="U400" s="80"/>
      <c r="V400" s="80"/>
      <c r="X400" s="80"/>
    </row>
    <row r="401" spans="1:24">
      <c r="A401" s="83"/>
      <c r="B401" s="110"/>
      <c r="C401" s="110"/>
      <c r="D401" s="83"/>
      <c r="E401" s="83"/>
      <c r="F401" s="83"/>
      <c r="G401" s="72"/>
      <c r="H401" s="83"/>
      <c r="I401" s="83"/>
      <c r="J401" s="83"/>
      <c r="K401" s="83"/>
      <c r="L401" s="72"/>
      <c r="M401" s="83"/>
      <c r="N401" s="83"/>
      <c r="O401" s="98"/>
      <c r="P401" s="98"/>
      <c r="Q401" s="98"/>
      <c r="R401" s="98"/>
      <c r="S401" s="99"/>
      <c r="T401" s="112"/>
      <c r="U401" s="80"/>
      <c r="V401" s="80"/>
      <c r="X401" s="80"/>
    </row>
    <row r="402" spans="1:24">
      <c r="A402" s="83"/>
      <c r="B402" s="110"/>
      <c r="C402" s="110"/>
      <c r="D402" s="83"/>
      <c r="E402" s="83"/>
      <c r="F402" s="83"/>
      <c r="G402" s="72"/>
      <c r="H402" s="83"/>
      <c r="I402" s="83"/>
      <c r="J402" s="83"/>
      <c r="K402" s="83"/>
      <c r="L402" s="72"/>
      <c r="M402" s="83"/>
      <c r="N402" s="83"/>
      <c r="O402" s="98"/>
      <c r="P402" s="98"/>
      <c r="Q402" s="98"/>
      <c r="R402" s="98"/>
      <c r="S402" s="99"/>
      <c r="T402" s="112"/>
      <c r="U402" s="80"/>
      <c r="V402" s="80"/>
      <c r="X402" s="80"/>
    </row>
    <row r="403" spans="1:24">
      <c r="A403" s="83"/>
      <c r="B403" s="110"/>
      <c r="C403" s="110"/>
      <c r="D403" s="83"/>
      <c r="E403" s="83"/>
      <c r="F403" s="83"/>
      <c r="G403" s="72"/>
      <c r="H403" s="83"/>
      <c r="I403" s="83"/>
      <c r="J403" s="83"/>
      <c r="K403" s="83"/>
      <c r="L403" s="72"/>
      <c r="M403" s="83"/>
      <c r="N403" s="83"/>
      <c r="O403" s="98"/>
      <c r="P403" s="98"/>
      <c r="Q403" s="98"/>
      <c r="R403" s="98"/>
      <c r="S403" s="99"/>
      <c r="T403" s="112"/>
      <c r="U403" s="80"/>
      <c r="V403" s="80"/>
      <c r="X403" s="80"/>
    </row>
    <row r="404" spans="1:24">
      <c r="A404" s="83"/>
      <c r="B404" s="110"/>
      <c r="C404" s="110"/>
      <c r="D404" s="83"/>
      <c r="E404" s="83"/>
      <c r="F404" s="83"/>
      <c r="G404" s="72"/>
      <c r="H404" s="83"/>
      <c r="I404" s="83"/>
      <c r="J404" s="83"/>
      <c r="K404" s="83"/>
      <c r="L404" s="72"/>
      <c r="M404" s="83"/>
      <c r="N404" s="83"/>
      <c r="O404" s="98"/>
      <c r="P404" s="98"/>
      <c r="Q404" s="98"/>
      <c r="R404" s="98"/>
      <c r="S404" s="99"/>
      <c r="T404" s="112"/>
      <c r="U404" s="80"/>
      <c r="V404" s="80"/>
      <c r="X404" s="80"/>
    </row>
    <row r="405" spans="1:24">
      <c r="A405" s="83"/>
      <c r="B405" s="110"/>
      <c r="C405" s="110"/>
      <c r="D405" s="83"/>
      <c r="E405" s="83"/>
      <c r="F405" s="83"/>
      <c r="G405" s="72"/>
      <c r="H405" s="83"/>
      <c r="I405" s="83"/>
      <c r="J405" s="83"/>
      <c r="K405" s="83"/>
      <c r="L405" s="72"/>
      <c r="M405" s="83"/>
      <c r="N405" s="83"/>
      <c r="O405" s="98"/>
      <c r="P405" s="98"/>
      <c r="Q405" s="98"/>
      <c r="R405" s="98"/>
      <c r="S405" s="99"/>
      <c r="T405" s="112"/>
      <c r="U405" s="80"/>
      <c r="V405" s="80"/>
      <c r="X405" s="80"/>
    </row>
    <row r="406" spans="1:24">
      <c r="A406" s="83"/>
      <c r="B406" s="110"/>
      <c r="C406" s="110"/>
      <c r="D406" s="83"/>
      <c r="E406" s="83"/>
      <c r="F406" s="83"/>
      <c r="G406" s="72"/>
      <c r="H406" s="83"/>
      <c r="I406" s="83"/>
      <c r="J406" s="83"/>
      <c r="K406" s="83"/>
      <c r="L406" s="72"/>
      <c r="M406" s="83"/>
      <c r="N406" s="83"/>
      <c r="O406" s="98"/>
      <c r="P406" s="98"/>
      <c r="Q406" s="98"/>
      <c r="R406" s="98"/>
      <c r="S406" s="99"/>
      <c r="T406" s="112"/>
      <c r="U406" s="80"/>
      <c r="V406" s="80"/>
      <c r="X406" s="80"/>
    </row>
    <row r="407" spans="1:24">
      <c r="A407" s="83"/>
      <c r="B407" s="110"/>
      <c r="C407" s="110"/>
      <c r="D407" s="83"/>
      <c r="E407" s="83"/>
      <c r="F407" s="83"/>
      <c r="G407" s="72"/>
      <c r="H407" s="83"/>
      <c r="I407" s="83"/>
      <c r="J407" s="83"/>
      <c r="K407" s="83"/>
      <c r="L407" s="72"/>
      <c r="M407" s="83"/>
      <c r="N407" s="83"/>
      <c r="O407" s="98"/>
      <c r="P407" s="98"/>
      <c r="Q407" s="98"/>
      <c r="R407" s="98"/>
      <c r="S407" s="99"/>
      <c r="T407" s="112"/>
      <c r="U407" s="80"/>
      <c r="V407" s="80"/>
      <c r="X407" s="80"/>
    </row>
    <row r="408" spans="1:24">
      <c r="A408" s="83"/>
      <c r="B408" s="110"/>
      <c r="C408" s="110"/>
      <c r="D408" s="83"/>
      <c r="E408" s="83"/>
      <c r="F408" s="83"/>
      <c r="G408" s="72"/>
      <c r="H408" s="83"/>
      <c r="I408" s="83"/>
      <c r="J408" s="83"/>
      <c r="K408" s="83"/>
      <c r="L408" s="72"/>
      <c r="M408" s="83"/>
      <c r="N408" s="83"/>
      <c r="O408" s="98"/>
      <c r="P408" s="98"/>
      <c r="Q408" s="98"/>
      <c r="R408" s="98"/>
      <c r="S408" s="99"/>
      <c r="T408" s="112"/>
      <c r="U408" s="80"/>
      <c r="V408" s="80"/>
      <c r="X408" s="80"/>
    </row>
    <row r="409" spans="1:24">
      <c r="A409" s="83"/>
      <c r="B409" s="110"/>
      <c r="C409" s="110"/>
      <c r="D409" s="83"/>
      <c r="E409" s="83"/>
      <c r="F409" s="83"/>
      <c r="G409" s="72"/>
      <c r="H409" s="83"/>
      <c r="I409" s="83"/>
      <c r="J409" s="83"/>
      <c r="K409" s="83"/>
      <c r="L409" s="72"/>
      <c r="M409" s="83"/>
      <c r="N409" s="83"/>
      <c r="O409" s="98"/>
      <c r="P409" s="98"/>
      <c r="Q409" s="98"/>
      <c r="R409" s="98"/>
      <c r="S409" s="99"/>
      <c r="T409" s="112"/>
      <c r="U409" s="80"/>
      <c r="V409" s="80"/>
      <c r="X409" s="80"/>
    </row>
    <row r="410" spans="1:24">
      <c r="A410" s="83"/>
      <c r="B410" s="110"/>
      <c r="C410" s="110"/>
      <c r="D410" s="83"/>
      <c r="E410" s="83"/>
      <c r="F410" s="83"/>
      <c r="G410" s="72"/>
      <c r="H410" s="83"/>
      <c r="I410" s="83"/>
      <c r="J410" s="83"/>
      <c r="K410" s="83"/>
      <c r="L410" s="72"/>
      <c r="M410" s="83"/>
      <c r="N410" s="83"/>
      <c r="O410" s="98"/>
      <c r="P410" s="98"/>
      <c r="Q410" s="98"/>
      <c r="R410" s="98"/>
      <c r="S410" s="99"/>
      <c r="T410" s="112"/>
      <c r="U410" s="80"/>
      <c r="V410" s="80"/>
      <c r="X410" s="80"/>
    </row>
    <row r="411" spans="1:24">
      <c r="A411" s="83"/>
      <c r="B411" s="110"/>
      <c r="C411" s="110"/>
      <c r="D411" s="83"/>
      <c r="E411" s="83"/>
      <c r="F411" s="83"/>
      <c r="G411" s="72"/>
      <c r="H411" s="83"/>
      <c r="I411" s="83"/>
      <c r="J411" s="83"/>
      <c r="K411" s="83"/>
      <c r="L411" s="72"/>
      <c r="M411" s="83"/>
      <c r="N411" s="83"/>
      <c r="O411" s="98"/>
      <c r="P411" s="98"/>
      <c r="Q411" s="98"/>
      <c r="R411" s="98"/>
      <c r="S411" s="99"/>
      <c r="T411" s="112"/>
      <c r="U411" s="80"/>
      <c r="V411" s="80"/>
      <c r="X411" s="80"/>
    </row>
    <row r="412" spans="1:24">
      <c r="A412" s="83"/>
      <c r="B412" s="110"/>
      <c r="C412" s="110"/>
      <c r="D412" s="83"/>
      <c r="E412" s="83"/>
      <c r="F412" s="83"/>
      <c r="G412" s="72"/>
      <c r="H412" s="83"/>
      <c r="I412" s="83"/>
      <c r="J412" s="83"/>
      <c r="K412" s="83"/>
      <c r="L412" s="72"/>
      <c r="M412" s="83"/>
      <c r="N412" s="83"/>
      <c r="O412" s="98"/>
      <c r="P412" s="98"/>
      <c r="Q412" s="98"/>
      <c r="R412" s="98"/>
      <c r="S412" s="99"/>
      <c r="T412" s="112"/>
      <c r="U412" s="80"/>
      <c r="V412" s="80"/>
      <c r="X412" s="80"/>
    </row>
    <row r="413" spans="1:24">
      <c r="A413" s="83"/>
      <c r="B413" s="110"/>
      <c r="C413" s="110"/>
      <c r="D413" s="83"/>
      <c r="E413" s="83"/>
      <c r="F413" s="83"/>
      <c r="G413" s="72"/>
      <c r="H413" s="83"/>
      <c r="I413" s="83"/>
      <c r="J413" s="83"/>
      <c r="K413" s="83"/>
      <c r="L413" s="72"/>
      <c r="M413" s="83"/>
      <c r="N413" s="83"/>
      <c r="O413" s="98"/>
      <c r="P413" s="98"/>
      <c r="Q413" s="98"/>
      <c r="R413" s="98"/>
      <c r="S413" s="99"/>
      <c r="T413" s="112"/>
      <c r="U413" s="80"/>
      <c r="V413" s="80"/>
      <c r="X413" s="80"/>
    </row>
    <row r="414" spans="1:24">
      <c r="A414" s="83"/>
      <c r="B414" s="110"/>
      <c r="C414" s="110"/>
      <c r="D414" s="83"/>
      <c r="E414" s="83"/>
      <c r="F414" s="83"/>
      <c r="G414" s="72"/>
      <c r="H414" s="83"/>
      <c r="I414" s="83"/>
      <c r="J414" s="83"/>
      <c r="K414" s="83"/>
      <c r="L414" s="72"/>
      <c r="M414" s="83"/>
      <c r="N414" s="83"/>
      <c r="O414" s="98"/>
      <c r="P414" s="98"/>
      <c r="Q414" s="98"/>
      <c r="R414" s="98"/>
      <c r="S414" s="99"/>
      <c r="T414" s="112"/>
      <c r="U414" s="80"/>
      <c r="V414" s="80"/>
      <c r="X414" s="80"/>
    </row>
    <row r="415" spans="1:24">
      <c r="A415" s="83"/>
      <c r="B415" s="110"/>
      <c r="C415" s="110"/>
      <c r="D415" s="83"/>
      <c r="E415" s="83"/>
      <c r="F415" s="83"/>
      <c r="G415" s="72"/>
      <c r="H415" s="83"/>
      <c r="I415" s="83"/>
      <c r="J415" s="83"/>
      <c r="K415" s="83"/>
      <c r="L415" s="72"/>
      <c r="M415" s="83"/>
      <c r="N415" s="83"/>
      <c r="O415" s="98"/>
      <c r="P415" s="98"/>
      <c r="Q415" s="98"/>
      <c r="R415" s="98"/>
      <c r="S415" s="99"/>
      <c r="T415" s="112"/>
      <c r="U415" s="80"/>
      <c r="V415" s="80"/>
      <c r="X415" s="80"/>
    </row>
    <row r="416" spans="1:24">
      <c r="A416" s="83"/>
      <c r="B416" s="110"/>
      <c r="C416" s="110"/>
      <c r="D416" s="83"/>
      <c r="E416" s="83"/>
      <c r="F416" s="83"/>
      <c r="G416" s="72"/>
      <c r="H416" s="83"/>
      <c r="I416" s="83"/>
      <c r="J416" s="83"/>
      <c r="K416" s="83"/>
      <c r="L416" s="72"/>
      <c r="M416" s="83"/>
      <c r="N416" s="83"/>
      <c r="O416" s="98"/>
      <c r="P416" s="98"/>
      <c r="Q416" s="98"/>
      <c r="R416" s="98"/>
      <c r="S416" s="99"/>
      <c r="T416" s="112"/>
      <c r="U416" s="80"/>
      <c r="V416" s="80"/>
      <c r="X416" s="80"/>
    </row>
    <row r="417" spans="1:24">
      <c r="A417" s="83"/>
      <c r="B417" s="110"/>
      <c r="C417" s="110"/>
      <c r="D417" s="83"/>
      <c r="E417" s="83"/>
      <c r="F417" s="83"/>
      <c r="G417" s="72"/>
      <c r="H417" s="83"/>
      <c r="I417" s="83"/>
      <c r="J417" s="83"/>
      <c r="K417" s="83"/>
      <c r="L417" s="72"/>
      <c r="M417" s="83"/>
      <c r="N417" s="83"/>
      <c r="O417" s="98"/>
      <c r="P417" s="98"/>
      <c r="Q417" s="98"/>
      <c r="R417" s="98"/>
      <c r="S417" s="99"/>
      <c r="T417" s="112"/>
      <c r="U417" s="80"/>
      <c r="V417" s="80"/>
      <c r="X417" s="80"/>
    </row>
    <row r="418" spans="1:24">
      <c r="A418" s="83"/>
      <c r="B418" s="110"/>
      <c r="C418" s="110"/>
      <c r="D418" s="83"/>
      <c r="E418" s="83"/>
      <c r="F418" s="83"/>
      <c r="G418" s="72"/>
      <c r="H418" s="83"/>
      <c r="I418" s="83"/>
      <c r="J418" s="83"/>
      <c r="K418" s="83"/>
      <c r="L418" s="72"/>
      <c r="M418" s="83"/>
      <c r="N418" s="83"/>
      <c r="O418" s="98"/>
      <c r="P418" s="98"/>
      <c r="Q418" s="98"/>
      <c r="R418" s="98"/>
      <c r="S418" s="99"/>
      <c r="T418" s="112"/>
      <c r="U418" s="80"/>
      <c r="V418" s="80"/>
      <c r="X418" s="80"/>
    </row>
    <row r="419" spans="1:24">
      <c r="A419" s="83"/>
      <c r="B419" s="110"/>
      <c r="C419" s="110"/>
      <c r="D419" s="83"/>
      <c r="E419" s="83"/>
      <c r="F419" s="83"/>
      <c r="G419" s="72"/>
      <c r="H419" s="83"/>
      <c r="I419" s="83"/>
      <c r="J419" s="83"/>
      <c r="K419" s="83"/>
      <c r="L419" s="72"/>
      <c r="M419" s="83"/>
      <c r="N419" s="83"/>
      <c r="O419" s="98"/>
      <c r="P419" s="98"/>
      <c r="Q419" s="98"/>
      <c r="R419" s="98"/>
      <c r="S419" s="99"/>
      <c r="T419" s="112"/>
      <c r="U419" s="80"/>
      <c r="V419" s="80"/>
      <c r="X419" s="80"/>
    </row>
    <row r="420" spans="1:24">
      <c r="A420" s="83"/>
      <c r="B420" s="110"/>
      <c r="C420" s="110"/>
      <c r="D420" s="83"/>
      <c r="E420" s="83"/>
      <c r="F420" s="83"/>
      <c r="G420" s="72"/>
      <c r="H420" s="83"/>
      <c r="I420" s="83"/>
      <c r="J420" s="83"/>
      <c r="K420" s="83"/>
      <c r="L420" s="72"/>
      <c r="M420" s="83"/>
      <c r="N420" s="83"/>
      <c r="O420" s="98"/>
      <c r="P420" s="98"/>
      <c r="Q420" s="98"/>
      <c r="R420" s="98"/>
      <c r="S420" s="99"/>
      <c r="T420" s="112"/>
      <c r="U420" s="80"/>
      <c r="V420" s="80"/>
      <c r="X420" s="80"/>
    </row>
    <row r="421" spans="1:24">
      <c r="A421" s="83"/>
      <c r="B421" s="110"/>
      <c r="C421" s="110"/>
      <c r="D421" s="83"/>
      <c r="E421" s="83"/>
      <c r="F421" s="83"/>
      <c r="G421" s="72"/>
      <c r="H421" s="83"/>
      <c r="I421" s="83"/>
      <c r="J421" s="83"/>
      <c r="K421" s="83"/>
      <c r="L421" s="72"/>
      <c r="M421" s="83"/>
      <c r="N421" s="83"/>
      <c r="O421" s="98"/>
      <c r="P421" s="98"/>
      <c r="Q421" s="98"/>
      <c r="R421" s="98"/>
      <c r="S421" s="99"/>
      <c r="T421" s="112"/>
      <c r="U421" s="80"/>
      <c r="V421" s="80"/>
      <c r="X421" s="80"/>
    </row>
    <row r="422" spans="1:24">
      <c r="A422" s="83"/>
      <c r="B422" s="110"/>
      <c r="C422" s="110"/>
      <c r="D422" s="83"/>
      <c r="E422" s="83"/>
      <c r="F422" s="83"/>
      <c r="G422" s="72"/>
      <c r="H422" s="83"/>
      <c r="I422" s="83"/>
      <c r="J422" s="83"/>
      <c r="K422" s="83"/>
      <c r="L422" s="72"/>
      <c r="M422" s="83"/>
      <c r="N422" s="83"/>
      <c r="O422" s="98"/>
      <c r="P422" s="98"/>
      <c r="Q422" s="98"/>
      <c r="R422" s="98"/>
      <c r="S422" s="99"/>
      <c r="T422" s="112"/>
      <c r="U422" s="80"/>
      <c r="V422" s="80"/>
      <c r="X422" s="80"/>
    </row>
    <row r="423" spans="1:24">
      <c r="A423" s="83"/>
      <c r="B423" s="110"/>
      <c r="C423" s="110"/>
      <c r="D423" s="83"/>
      <c r="E423" s="83"/>
      <c r="F423" s="83"/>
      <c r="G423" s="72"/>
      <c r="H423" s="83"/>
      <c r="I423" s="83"/>
      <c r="J423" s="83"/>
      <c r="K423" s="83"/>
      <c r="L423" s="72"/>
      <c r="M423" s="83"/>
      <c r="N423" s="83"/>
      <c r="O423" s="98"/>
      <c r="P423" s="98"/>
      <c r="Q423" s="98"/>
      <c r="R423" s="98"/>
      <c r="S423" s="99"/>
      <c r="T423" s="112"/>
      <c r="U423" s="80"/>
      <c r="V423" s="80"/>
      <c r="X423" s="80"/>
    </row>
    <row r="424" spans="1:24">
      <c r="A424" s="83"/>
      <c r="B424" s="110"/>
      <c r="C424" s="110"/>
      <c r="D424" s="83"/>
      <c r="E424" s="83"/>
      <c r="F424" s="83"/>
      <c r="G424" s="72"/>
      <c r="H424" s="83"/>
      <c r="I424" s="83"/>
      <c r="J424" s="83"/>
      <c r="K424" s="83"/>
      <c r="L424" s="72"/>
      <c r="M424" s="83"/>
      <c r="N424" s="83"/>
      <c r="O424" s="98"/>
      <c r="P424" s="98"/>
      <c r="Q424" s="98"/>
      <c r="R424" s="98"/>
      <c r="S424" s="99"/>
      <c r="T424" s="112"/>
      <c r="U424" s="80"/>
      <c r="V424" s="80"/>
      <c r="X424" s="80"/>
    </row>
    <row r="425" spans="1:24">
      <c r="A425" s="83"/>
      <c r="B425" s="110"/>
      <c r="C425" s="110"/>
      <c r="D425" s="83"/>
      <c r="E425" s="83"/>
      <c r="F425" s="83"/>
      <c r="G425" s="72"/>
      <c r="H425" s="83"/>
      <c r="I425" s="83"/>
      <c r="J425" s="83"/>
      <c r="K425" s="83"/>
      <c r="L425" s="72"/>
      <c r="M425" s="83"/>
      <c r="N425" s="83"/>
      <c r="O425" s="98"/>
      <c r="P425" s="98"/>
      <c r="Q425" s="98"/>
      <c r="R425" s="98"/>
      <c r="S425" s="99"/>
      <c r="T425" s="112"/>
      <c r="U425" s="80"/>
      <c r="V425" s="80"/>
      <c r="X425" s="80"/>
    </row>
    <row r="426" spans="1:24">
      <c r="A426" s="83"/>
      <c r="B426" s="110"/>
      <c r="C426" s="110"/>
      <c r="D426" s="83"/>
      <c r="E426" s="83"/>
      <c r="F426" s="83"/>
      <c r="G426" s="72"/>
      <c r="H426" s="83"/>
      <c r="I426" s="83"/>
      <c r="J426" s="83"/>
      <c r="K426" s="83"/>
      <c r="L426" s="72"/>
      <c r="M426" s="83"/>
      <c r="N426" s="83"/>
      <c r="O426" s="98"/>
      <c r="P426" s="98"/>
      <c r="Q426" s="98"/>
      <c r="R426" s="98"/>
      <c r="S426" s="99"/>
      <c r="T426" s="112"/>
      <c r="U426" s="80"/>
      <c r="V426" s="80"/>
      <c r="X426" s="80"/>
    </row>
    <row r="427" spans="1:24">
      <c r="A427" s="83"/>
      <c r="B427" s="110"/>
      <c r="C427" s="110"/>
      <c r="D427" s="83"/>
      <c r="E427" s="83"/>
      <c r="F427" s="83"/>
      <c r="G427" s="72"/>
      <c r="H427" s="83"/>
      <c r="I427" s="83"/>
      <c r="J427" s="83"/>
      <c r="K427" s="83"/>
      <c r="L427" s="72"/>
      <c r="M427" s="83"/>
      <c r="N427" s="83"/>
      <c r="O427" s="98"/>
      <c r="P427" s="98"/>
      <c r="Q427" s="98"/>
      <c r="R427" s="98"/>
      <c r="S427" s="99"/>
      <c r="T427" s="112"/>
      <c r="U427" s="80"/>
      <c r="V427" s="80"/>
      <c r="X427" s="80"/>
    </row>
    <row r="428" spans="1:24">
      <c r="A428" s="83"/>
      <c r="B428" s="110"/>
      <c r="C428" s="110"/>
      <c r="D428" s="83"/>
      <c r="E428" s="83"/>
      <c r="F428" s="83"/>
      <c r="G428" s="72"/>
      <c r="H428" s="83"/>
      <c r="I428" s="83"/>
      <c r="J428" s="83"/>
      <c r="K428" s="83"/>
      <c r="L428" s="72"/>
      <c r="M428" s="83"/>
      <c r="N428" s="83"/>
      <c r="O428" s="98"/>
      <c r="P428" s="98"/>
      <c r="Q428" s="98"/>
      <c r="R428" s="98"/>
      <c r="S428" s="99"/>
      <c r="T428" s="112"/>
      <c r="U428" s="80"/>
      <c r="V428" s="80"/>
      <c r="X428" s="80"/>
    </row>
    <row r="429" spans="1:24">
      <c r="A429" s="83"/>
      <c r="B429" s="110"/>
      <c r="C429" s="110"/>
      <c r="D429" s="83"/>
      <c r="E429" s="83"/>
      <c r="F429" s="83"/>
      <c r="G429" s="72"/>
      <c r="H429" s="83"/>
      <c r="I429" s="83"/>
      <c r="J429" s="83"/>
      <c r="K429" s="83"/>
      <c r="L429" s="72"/>
      <c r="M429" s="83"/>
      <c r="N429" s="83"/>
      <c r="O429" s="98"/>
      <c r="P429" s="98"/>
      <c r="Q429" s="98"/>
      <c r="R429" s="98"/>
      <c r="S429" s="99"/>
      <c r="T429" s="112"/>
      <c r="U429" s="80"/>
      <c r="V429" s="80"/>
      <c r="X429" s="80"/>
    </row>
    <row r="430" spans="1:24">
      <c r="A430" s="83"/>
      <c r="B430" s="110"/>
      <c r="C430" s="110"/>
      <c r="D430" s="83"/>
      <c r="E430" s="83"/>
      <c r="F430" s="83"/>
      <c r="G430" s="72"/>
      <c r="H430" s="83"/>
      <c r="I430" s="83"/>
      <c r="J430" s="83"/>
      <c r="K430" s="83"/>
      <c r="L430" s="72"/>
      <c r="M430" s="83"/>
      <c r="N430" s="83"/>
      <c r="O430" s="98"/>
      <c r="P430" s="98"/>
      <c r="Q430" s="98"/>
      <c r="R430" s="98"/>
      <c r="S430" s="99"/>
      <c r="T430" s="112"/>
      <c r="U430" s="80"/>
      <c r="V430" s="80"/>
      <c r="X430" s="80"/>
    </row>
    <row r="431" spans="1:24">
      <c r="A431" s="83"/>
      <c r="B431" s="110"/>
      <c r="C431" s="110"/>
      <c r="D431" s="83"/>
      <c r="E431" s="83"/>
      <c r="F431" s="83"/>
      <c r="G431" s="72"/>
      <c r="H431" s="83"/>
      <c r="I431" s="83"/>
      <c r="J431" s="83"/>
      <c r="K431" s="83"/>
      <c r="L431" s="72"/>
      <c r="M431" s="83"/>
      <c r="N431" s="83"/>
      <c r="O431" s="98"/>
      <c r="P431" s="98"/>
      <c r="Q431" s="98"/>
      <c r="R431" s="98"/>
      <c r="S431" s="99"/>
      <c r="T431" s="112"/>
      <c r="U431" s="80"/>
      <c r="V431" s="80"/>
      <c r="X431" s="80"/>
    </row>
    <row r="432" spans="1:24">
      <c r="A432" s="83"/>
      <c r="B432" s="110"/>
      <c r="C432" s="110"/>
      <c r="D432" s="83"/>
      <c r="E432" s="83"/>
      <c r="F432" s="83"/>
      <c r="G432" s="72"/>
      <c r="H432" s="83"/>
      <c r="I432" s="83"/>
      <c r="J432" s="83"/>
      <c r="K432" s="83"/>
      <c r="L432" s="72"/>
      <c r="M432" s="83"/>
      <c r="N432" s="83"/>
      <c r="O432" s="98"/>
      <c r="P432" s="98"/>
      <c r="Q432" s="98"/>
      <c r="R432" s="98"/>
      <c r="S432" s="99"/>
      <c r="T432" s="112"/>
      <c r="U432" s="80"/>
      <c r="V432" s="80"/>
      <c r="X432" s="80"/>
    </row>
    <row r="433" spans="1:24">
      <c r="A433" s="83"/>
      <c r="B433" s="110"/>
      <c r="C433" s="110"/>
      <c r="D433" s="83"/>
      <c r="E433" s="83"/>
      <c r="F433" s="83"/>
      <c r="G433" s="72"/>
      <c r="H433" s="83"/>
      <c r="I433" s="83"/>
      <c r="J433" s="83"/>
      <c r="K433" s="83"/>
      <c r="L433" s="72"/>
      <c r="M433" s="83"/>
      <c r="N433" s="83"/>
      <c r="O433" s="98"/>
      <c r="P433" s="98"/>
      <c r="Q433" s="98"/>
      <c r="R433" s="98"/>
      <c r="S433" s="99"/>
      <c r="T433" s="112"/>
      <c r="U433" s="80"/>
      <c r="V433" s="80"/>
      <c r="X433" s="80"/>
    </row>
    <row r="434" spans="1:24">
      <c r="A434" s="83"/>
      <c r="B434" s="110"/>
      <c r="C434" s="110"/>
      <c r="D434" s="83"/>
      <c r="E434" s="83"/>
      <c r="F434" s="83"/>
      <c r="G434" s="72"/>
      <c r="H434" s="83"/>
      <c r="I434" s="83"/>
      <c r="J434" s="83"/>
      <c r="K434" s="83"/>
      <c r="L434" s="72"/>
      <c r="M434" s="83"/>
      <c r="N434" s="83"/>
      <c r="O434" s="98"/>
      <c r="P434" s="98"/>
      <c r="Q434" s="98"/>
      <c r="R434" s="98"/>
      <c r="S434" s="99"/>
      <c r="T434" s="112"/>
      <c r="U434" s="80"/>
      <c r="V434" s="80"/>
      <c r="X434" s="80"/>
    </row>
    <row r="435" spans="1:24">
      <c r="A435" s="83"/>
      <c r="B435" s="110"/>
      <c r="C435" s="110"/>
      <c r="D435" s="83"/>
      <c r="E435" s="83"/>
      <c r="F435" s="83"/>
      <c r="G435" s="72"/>
      <c r="H435" s="83"/>
      <c r="I435" s="83"/>
      <c r="J435" s="83"/>
      <c r="K435" s="83"/>
      <c r="L435" s="72"/>
      <c r="M435" s="83"/>
      <c r="N435" s="83"/>
      <c r="O435" s="98"/>
      <c r="P435" s="98"/>
      <c r="Q435" s="98"/>
      <c r="R435" s="98"/>
      <c r="S435" s="99"/>
      <c r="T435" s="112"/>
      <c r="U435" s="80"/>
      <c r="V435" s="80"/>
      <c r="X435" s="80"/>
    </row>
    <row r="436" spans="1:24">
      <c r="A436" s="83"/>
      <c r="B436" s="110"/>
      <c r="C436" s="110"/>
      <c r="D436" s="83"/>
      <c r="E436" s="83"/>
      <c r="F436" s="83"/>
      <c r="G436" s="72"/>
      <c r="H436" s="83"/>
      <c r="I436" s="83"/>
      <c r="J436" s="83"/>
      <c r="K436" s="83"/>
      <c r="L436" s="72"/>
      <c r="M436" s="83"/>
      <c r="N436" s="83"/>
      <c r="O436" s="98"/>
      <c r="P436" s="98"/>
      <c r="Q436" s="98"/>
      <c r="R436" s="98"/>
      <c r="S436" s="99"/>
      <c r="T436" s="112"/>
      <c r="U436" s="80"/>
      <c r="V436" s="80"/>
      <c r="X436" s="80"/>
    </row>
    <row r="437" spans="1:24">
      <c r="A437" s="83"/>
      <c r="B437" s="110"/>
      <c r="C437" s="110"/>
      <c r="D437" s="83"/>
      <c r="E437" s="83"/>
      <c r="F437" s="83"/>
      <c r="G437" s="72"/>
      <c r="H437" s="83"/>
      <c r="I437" s="83"/>
      <c r="J437" s="83"/>
      <c r="K437" s="83"/>
      <c r="L437" s="72"/>
      <c r="M437" s="83"/>
      <c r="N437" s="83"/>
      <c r="O437" s="98"/>
      <c r="P437" s="98"/>
      <c r="Q437" s="98"/>
      <c r="R437" s="98"/>
      <c r="S437" s="99"/>
      <c r="T437" s="112"/>
      <c r="U437" s="80"/>
      <c r="V437" s="80"/>
      <c r="X437" s="80"/>
    </row>
    <row r="438" spans="1:24">
      <c r="A438" s="83"/>
      <c r="B438" s="110"/>
      <c r="C438" s="110"/>
      <c r="D438" s="83"/>
      <c r="E438" s="83"/>
      <c r="F438" s="83"/>
      <c r="G438" s="72"/>
      <c r="H438" s="83"/>
      <c r="I438" s="83"/>
      <c r="J438" s="83"/>
      <c r="K438" s="83"/>
      <c r="L438" s="72"/>
      <c r="M438" s="83"/>
      <c r="N438" s="83"/>
      <c r="O438" s="98"/>
      <c r="P438" s="98"/>
      <c r="Q438" s="98"/>
      <c r="R438" s="98"/>
      <c r="S438" s="99"/>
      <c r="T438" s="112"/>
      <c r="U438" s="80"/>
      <c r="V438" s="80"/>
      <c r="X438" s="80"/>
    </row>
    <row r="439" spans="1:24">
      <c r="A439" s="83"/>
      <c r="B439" s="110"/>
      <c r="C439" s="110"/>
      <c r="D439" s="83"/>
      <c r="E439" s="83"/>
      <c r="F439" s="83"/>
      <c r="G439" s="72"/>
      <c r="H439" s="83"/>
      <c r="I439" s="83"/>
      <c r="J439" s="83"/>
      <c r="K439" s="83"/>
      <c r="L439" s="72"/>
      <c r="M439" s="83"/>
      <c r="N439" s="83"/>
      <c r="O439" s="98"/>
      <c r="P439" s="98"/>
      <c r="Q439" s="98"/>
      <c r="R439" s="98"/>
      <c r="S439" s="99"/>
      <c r="T439" s="112"/>
      <c r="U439" s="80"/>
      <c r="V439" s="80"/>
      <c r="X439" s="80"/>
    </row>
    <row r="440" spans="1:24">
      <c r="A440" s="83"/>
      <c r="B440" s="110"/>
      <c r="C440" s="110"/>
      <c r="D440" s="83"/>
      <c r="E440" s="83"/>
      <c r="F440" s="83"/>
      <c r="G440" s="72"/>
      <c r="H440" s="83"/>
      <c r="I440" s="83"/>
      <c r="J440" s="83"/>
      <c r="K440" s="83"/>
      <c r="L440" s="72"/>
      <c r="M440" s="83"/>
      <c r="N440" s="83"/>
      <c r="O440" s="98"/>
      <c r="P440" s="98"/>
      <c r="Q440" s="98"/>
      <c r="R440" s="98"/>
      <c r="S440" s="99"/>
      <c r="T440" s="112"/>
      <c r="U440" s="80"/>
      <c r="V440" s="80"/>
      <c r="X440" s="80"/>
    </row>
    <row r="441" spans="1:24">
      <c r="A441" s="83"/>
      <c r="B441" s="110"/>
      <c r="C441" s="110"/>
      <c r="D441" s="83"/>
      <c r="E441" s="83"/>
      <c r="F441" s="83"/>
      <c r="G441" s="72"/>
      <c r="H441" s="83"/>
      <c r="I441" s="83"/>
      <c r="J441" s="83"/>
      <c r="K441" s="83"/>
      <c r="L441" s="72"/>
      <c r="M441" s="83"/>
      <c r="N441" s="83"/>
      <c r="O441" s="98"/>
      <c r="P441" s="98"/>
      <c r="Q441" s="98"/>
      <c r="R441" s="98"/>
      <c r="S441" s="99"/>
      <c r="T441" s="112"/>
      <c r="U441" s="80"/>
      <c r="V441" s="80"/>
      <c r="X441" s="80"/>
    </row>
    <row r="442" spans="1:24">
      <c r="A442" s="83"/>
      <c r="B442" s="110"/>
      <c r="C442" s="110"/>
      <c r="D442" s="83"/>
      <c r="E442" s="83"/>
      <c r="F442" s="83"/>
      <c r="G442" s="72"/>
      <c r="H442" s="83"/>
      <c r="I442" s="83"/>
      <c r="J442" s="83"/>
      <c r="K442" s="83"/>
      <c r="L442" s="72"/>
      <c r="M442" s="83"/>
      <c r="N442" s="83"/>
      <c r="O442" s="98"/>
      <c r="P442" s="98"/>
      <c r="Q442" s="98"/>
      <c r="R442" s="98"/>
      <c r="S442" s="99"/>
      <c r="T442" s="112"/>
      <c r="U442" s="80"/>
      <c r="V442" s="80"/>
      <c r="X442" s="80"/>
    </row>
    <row r="443" spans="1:24">
      <c r="A443" s="83"/>
      <c r="B443" s="110"/>
      <c r="C443" s="110"/>
      <c r="D443" s="83"/>
      <c r="E443" s="83"/>
      <c r="F443" s="83"/>
      <c r="G443" s="72"/>
      <c r="H443" s="83"/>
      <c r="I443" s="83"/>
      <c r="J443" s="83"/>
      <c r="K443" s="83"/>
      <c r="L443" s="72"/>
      <c r="M443" s="83"/>
      <c r="N443" s="83"/>
      <c r="O443" s="98"/>
      <c r="P443" s="98"/>
      <c r="Q443" s="98"/>
      <c r="R443" s="98"/>
      <c r="S443" s="99"/>
      <c r="T443" s="112"/>
      <c r="U443" s="80"/>
      <c r="V443" s="80"/>
      <c r="X443" s="80"/>
    </row>
    <row r="444" spans="1:24">
      <c r="A444" s="83"/>
      <c r="B444" s="110"/>
      <c r="C444" s="110"/>
      <c r="D444" s="83"/>
      <c r="E444" s="83"/>
      <c r="F444" s="83"/>
      <c r="G444" s="72"/>
      <c r="H444" s="83"/>
      <c r="I444" s="83"/>
      <c r="J444" s="83"/>
      <c r="K444" s="83"/>
      <c r="L444" s="72"/>
      <c r="M444" s="83"/>
      <c r="N444" s="83"/>
      <c r="O444" s="98"/>
      <c r="P444" s="98"/>
      <c r="Q444" s="98"/>
      <c r="R444" s="98"/>
      <c r="S444" s="99"/>
      <c r="T444" s="112"/>
      <c r="U444" s="80"/>
      <c r="V444" s="80"/>
      <c r="X444" s="80"/>
    </row>
    <row r="445" spans="1:24">
      <c r="A445" s="83"/>
      <c r="B445" s="110"/>
      <c r="C445" s="110"/>
      <c r="D445" s="83"/>
      <c r="E445" s="83"/>
      <c r="F445" s="83"/>
      <c r="G445" s="72"/>
      <c r="H445" s="83"/>
      <c r="I445" s="83"/>
      <c r="J445" s="83"/>
      <c r="K445" s="83"/>
      <c r="L445" s="72"/>
      <c r="M445" s="83"/>
      <c r="N445" s="83"/>
      <c r="O445" s="98"/>
      <c r="P445" s="98"/>
      <c r="Q445" s="98"/>
      <c r="R445" s="98"/>
      <c r="S445" s="99"/>
      <c r="T445" s="112"/>
      <c r="U445" s="80"/>
      <c r="V445" s="80"/>
      <c r="X445" s="80"/>
    </row>
    <row r="446" spans="1:24">
      <c r="A446" s="83"/>
      <c r="B446" s="110"/>
      <c r="C446" s="110"/>
      <c r="D446" s="83"/>
      <c r="E446" s="83"/>
      <c r="F446" s="83"/>
      <c r="G446" s="72"/>
      <c r="H446" s="83"/>
      <c r="I446" s="83"/>
      <c r="J446" s="83"/>
      <c r="K446" s="83"/>
      <c r="L446" s="72"/>
      <c r="M446" s="83"/>
      <c r="N446" s="83"/>
      <c r="O446" s="98"/>
      <c r="P446" s="98"/>
      <c r="Q446" s="98"/>
      <c r="R446" s="98"/>
      <c r="S446" s="99"/>
      <c r="T446" s="112"/>
      <c r="U446" s="80"/>
      <c r="V446" s="80"/>
      <c r="X446" s="80"/>
    </row>
    <row r="447" spans="1:24">
      <c r="A447" s="83"/>
      <c r="B447" s="110"/>
      <c r="C447" s="110"/>
      <c r="D447" s="83"/>
      <c r="E447" s="83"/>
      <c r="F447" s="83"/>
      <c r="G447" s="72"/>
      <c r="H447" s="83"/>
      <c r="I447" s="83"/>
      <c r="J447" s="83"/>
      <c r="K447" s="83"/>
      <c r="L447" s="72"/>
      <c r="M447" s="83"/>
      <c r="N447" s="83"/>
      <c r="O447" s="98"/>
      <c r="P447" s="98"/>
      <c r="Q447" s="98"/>
      <c r="R447" s="98"/>
      <c r="S447" s="99"/>
      <c r="T447" s="112"/>
      <c r="U447" s="80"/>
      <c r="V447" s="80"/>
      <c r="X447" s="80"/>
    </row>
    <row r="448" spans="1:24">
      <c r="A448" s="83"/>
      <c r="B448" s="110"/>
      <c r="C448" s="110"/>
      <c r="D448" s="83"/>
      <c r="E448" s="83"/>
      <c r="F448" s="83"/>
      <c r="G448" s="72"/>
      <c r="H448" s="83"/>
      <c r="I448" s="83"/>
      <c r="J448" s="83"/>
      <c r="K448" s="83"/>
      <c r="L448" s="72"/>
      <c r="M448" s="83"/>
      <c r="N448" s="83"/>
      <c r="O448" s="98"/>
      <c r="P448" s="98"/>
      <c r="Q448" s="98"/>
      <c r="R448" s="98"/>
      <c r="S448" s="99"/>
      <c r="T448" s="112"/>
      <c r="U448" s="80"/>
      <c r="V448" s="80"/>
      <c r="X448" s="80"/>
    </row>
    <row r="449" spans="1:24">
      <c r="A449" s="83"/>
      <c r="B449" s="110"/>
      <c r="C449" s="110"/>
      <c r="D449" s="83"/>
      <c r="E449" s="83"/>
      <c r="F449" s="83"/>
      <c r="G449" s="72"/>
      <c r="H449" s="83"/>
      <c r="I449" s="83"/>
      <c r="J449" s="83"/>
      <c r="K449" s="83"/>
      <c r="L449" s="72"/>
      <c r="M449" s="83"/>
      <c r="N449" s="83"/>
      <c r="O449" s="98"/>
      <c r="P449" s="98"/>
      <c r="Q449" s="98"/>
      <c r="R449" s="98"/>
      <c r="S449" s="99"/>
      <c r="T449" s="112"/>
      <c r="U449" s="80"/>
      <c r="V449" s="80"/>
      <c r="X449" s="80"/>
    </row>
    <row r="450" spans="1:24">
      <c r="A450" s="83"/>
      <c r="B450" s="110"/>
      <c r="C450" s="110"/>
      <c r="D450" s="83"/>
      <c r="E450" s="83"/>
      <c r="F450" s="83"/>
      <c r="G450" s="72"/>
      <c r="H450" s="83"/>
      <c r="I450" s="83"/>
      <c r="J450" s="83"/>
      <c r="K450" s="83"/>
      <c r="L450" s="72"/>
      <c r="M450" s="83"/>
      <c r="N450" s="83"/>
      <c r="O450" s="98"/>
      <c r="P450" s="98"/>
      <c r="Q450" s="98"/>
      <c r="R450" s="98"/>
      <c r="S450" s="99"/>
      <c r="T450" s="112"/>
      <c r="U450" s="80"/>
      <c r="V450" s="80"/>
      <c r="X450" s="80"/>
    </row>
    <row r="451" spans="1:24">
      <c r="A451" s="83"/>
      <c r="B451" s="110"/>
      <c r="C451" s="110"/>
      <c r="D451" s="83"/>
      <c r="E451" s="83"/>
      <c r="F451" s="83"/>
      <c r="G451" s="72"/>
      <c r="H451" s="83"/>
      <c r="I451" s="83"/>
      <c r="J451" s="83"/>
      <c r="K451" s="83"/>
      <c r="L451" s="72"/>
      <c r="M451" s="83"/>
      <c r="N451" s="83"/>
      <c r="O451" s="98"/>
      <c r="P451" s="98"/>
      <c r="Q451" s="98"/>
      <c r="R451" s="98"/>
      <c r="S451" s="99"/>
      <c r="T451" s="112"/>
      <c r="U451" s="80"/>
      <c r="V451" s="80"/>
      <c r="X451" s="80"/>
    </row>
    <row r="452" spans="1:24">
      <c r="A452" s="83"/>
      <c r="B452" s="110"/>
      <c r="C452" s="110"/>
      <c r="D452" s="83"/>
      <c r="E452" s="83"/>
      <c r="F452" s="83"/>
      <c r="G452" s="72"/>
      <c r="H452" s="83"/>
      <c r="I452" s="83"/>
      <c r="J452" s="83"/>
      <c r="K452" s="83"/>
      <c r="L452" s="72"/>
      <c r="M452" s="83"/>
      <c r="N452" s="83"/>
      <c r="O452" s="98"/>
      <c r="P452" s="98"/>
      <c r="Q452" s="98"/>
      <c r="R452" s="98"/>
      <c r="S452" s="99"/>
      <c r="T452" s="112"/>
      <c r="U452" s="80"/>
      <c r="V452" s="80"/>
      <c r="X452" s="80"/>
    </row>
    <row r="453" spans="1:24">
      <c r="A453" s="83"/>
      <c r="B453" s="110"/>
      <c r="C453" s="110"/>
      <c r="D453" s="83"/>
      <c r="E453" s="83"/>
      <c r="F453" s="83"/>
      <c r="G453" s="72"/>
      <c r="H453" s="83"/>
      <c r="I453" s="83"/>
      <c r="J453" s="83"/>
      <c r="K453" s="83"/>
      <c r="L453" s="72"/>
      <c r="M453" s="83"/>
      <c r="N453" s="83"/>
      <c r="O453" s="98"/>
      <c r="P453" s="98"/>
      <c r="Q453" s="98"/>
      <c r="R453" s="98"/>
      <c r="S453" s="99"/>
      <c r="T453" s="112"/>
      <c r="U453" s="80"/>
      <c r="V453" s="80"/>
      <c r="X453" s="80"/>
    </row>
    <row r="454" spans="1:24">
      <c r="A454" s="83"/>
      <c r="B454" s="110"/>
      <c r="C454" s="110"/>
      <c r="D454" s="83"/>
      <c r="E454" s="83"/>
      <c r="F454" s="83"/>
      <c r="G454" s="72"/>
      <c r="H454" s="83"/>
      <c r="I454" s="83"/>
      <c r="J454" s="83"/>
      <c r="K454" s="83"/>
      <c r="L454" s="72"/>
      <c r="M454" s="83"/>
      <c r="N454" s="83"/>
      <c r="O454" s="98"/>
      <c r="P454" s="98"/>
      <c r="Q454" s="98"/>
      <c r="R454" s="98"/>
      <c r="S454" s="99"/>
      <c r="T454" s="112"/>
      <c r="U454" s="80"/>
      <c r="V454" s="80"/>
      <c r="X454" s="80"/>
    </row>
    <row r="455" spans="1:24">
      <c r="A455" s="83"/>
      <c r="B455" s="110"/>
      <c r="C455" s="110"/>
      <c r="D455" s="83"/>
      <c r="E455" s="83"/>
      <c r="F455" s="83"/>
      <c r="G455" s="72"/>
      <c r="H455" s="83"/>
      <c r="I455" s="83"/>
      <c r="J455" s="83"/>
      <c r="K455" s="83"/>
      <c r="L455" s="72"/>
      <c r="M455" s="83"/>
      <c r="N455" s="83"/>
      <c r="O455" s="98"/>
      <c r="P455" s="98"/>
      <c r="Q455" s="98"/>
      <c r="R455" s="98"/>
      <c r="S455" s="99"/>
      <c r="T455" s="112"/>
      <c r="U455" s="80"/>
      <c r="V455" s="80"/>
      <c r="X455" s="80"/>
    </row>
    <row r="456" spans="1:24">
      <c r="A456" s="83"/>
      <c r="B456" s="110"/>
      <c r="C456" s="110"/>
      <c r="D456" s="83"/>
      <c r="E456" s="83"/>
      <c r="F456" s="83"/>
      <c r="G456" s="72"/>
      <c r="H456" s="83"/>
      <c r="I456" s="83"/>
      <c r="J456" s="83"/>
      <c r="K456" s="83"/>
      <c r="L456" s="72"/>
      <c r="M456" s="83"/>
      <c r="N456" s="83"/>
      <c r="O456" s="98"/>
      <c r="P456" s="98"/>
      <c r="Q456" s="98"/>
      <c r="R456" s="98"/>
      <c r="S456" s="99"/>
      <c r="T456" s="112"/>
      <c r="U456" s="80"/>
      <c r="V456" s="80"/>
      <c r="X456" s="80"/>
    </row>
    <row r="457" spans="1:24">
      <c r="A457" s="83"/>
      <c r="B457" s="110"/>
      <c r="C457" s="110"/>
      <c r="D457" s="83"/>
      <c r="E457" s="83"/>
      <c r="F457" s="83"/>
      <c r="G457" s="72"/>
      <c r="H457" s="83"/>
      <c r="I457" s="83"/>
      <c r="J457" s="83"/>
      <c r="K457" s="83"/>
      <c r="L457" s="72"/>
      <c r="M457" s="83"/>
      <c r="N457" s="83"/>
      <c r="O457" s="98"/>
      <c r="P457" s="98"/>
      <c r="Q457" s="98"/>
      <c r="R457" s="98"/>
      <c r="S457" s="99"/>
      <c r="T457" s="112"/>
      <c r="U457" s="80"/>
      <c r="V457" s="80"/>
      <c r="X457" s="80"/>
    </row>
    <row r="458" spans="1:24">
      <c r="A458" s="83"/>
      <c r="B458" s="110"/>
      <c r="C458" s="110"/>
      <c r="D458" s="83"/>
      <c r="E458" s="83"/>
      <c r="F458" s="83"/>
      <c r="G458" s="72"/>
      <c r="H458" s="83"/>
      <c r="I458" s="83"/>
      <c r="J458" s="83"/>
      <c r="K458" s="83"/>
      <c r="L458" s="72"/>
      <c r="M458" s="83"/>
      <c r="N458" s="83"/>
      <c r="O458" s="98"/>
      <c r="P458" s="98"/>
      <c r="Q458" s="98"/>
      <c r="R458" s="98"/>
      <c r="S458" s="99"/>
      <c r="T458" s="112"/>
      <c r="U458" s="80"/>
      <c r="V458" s="80"/>
      <c r="X458" s="80"/>
    </row>
    <row r="459" spans="1:24">
      <c r="A459" s="83"/>
      <c r="B459" s="110"/>
      <c r="C459" s="110"/>
      <c r="D459" s="83"/>
      <c r="E459" s="83"/>
      <c r="F459" s="83"/>
      <c r="G459" s="72"/>
      <c r="H459" s="83"/>
      <c r="I459" s="83"/>
      <c r="J459" s="83"/>
      <c r="K459" s="83"/>
      <c r="L459" s="72"/>
      <c r="M459" s="83"/>
      <c r="N459" s="83"/>
      <c r="O459" s="98"/>
      <c r="P459" s="98"/>
      <c r="Q459" s="98"/>
      <c r="R459" s="98"/>
      <c r="S459" s="99"/>
      <c r="T459" s="112"/>
      <c r="U459" s="80"/>
      <c r="V459" s="80"/>
      <c r="X459" s="80"/>
    </row>
    <row r="460" spans="1:24">
      <c r="A460" s="83"/>
      <c r="B460" s="110"/>
      <c r="C460" s="110"/>
      <c r="D460" s="83"/>
      <c r="E460" s="83"/>
      <c r="F460" s="83"/>
      <c r="G460" s="72"/>
      <c r="H460" s="83"/>
      <c r="I460" s="83"/>
      <c r="J460" s="83"/>
      <c r="K460" s="83"/>
      <c r="L460" s="72"/>
      <c r="M460" s="83"/>
      <c r="N460" s="83"/>
      <c r="O460" s="98"/>
      <c r="P460" s="98"/>
      <c r="Q460" s="98"/>
      <c r="R460" s="98"/>
      <c r="S460" s="99"/>
      <c r="T460" s="112"/>
      <c r="U460" s="80"/>
      <c r="V460" s="80"/>
      <c r="X460" s="80"/>
    </row>
    <row r="461" spans="1:24">
      <c r="A461" s="83"/>
      <c r="B461" s="110"/>
      <c r="C461" s="110"/>
      <c r="D461" s="83"/>
      <c r="E461" s="83"/>
      <c r="F461" s="83"/>
      <c r="G461" s="72"/>
      <c r="H461" s="83"/>
      <c r="I461" s="83"/>
      <c r="J461" s="83"/>
      <c r="K461" s="83"/>
      <c r="L461" s="72"/>
      <c r="M461" s="83"/>
      <c r="N461" s="83"/>
      <c r="O461" s="98"/>
      <c r="P461" s="98"/>
      <c r="Q461" s="98"/>
      <c r="R461" s="98"/>
      <c r="S461" s="99"/>
      <c r="T461" s="112"/>
      <c r="U461" s="80"/>
      <c r="V461" s="80"/>
      <c r="X461" s="80"/>
    </row>
    <row r="462" spans="1:24">
      <c r="A462" s="83"/>
      <c r="B462" s="110"/>
      <c r="C462" s="110"/>
      <c r="D462" s="83"/>
      <c r="E462" s="83"/>
      <c r="F462" s="83"/>
      <c r="G462" s="72"/>
      <c r="H462" s="83"/>
      <c r="I462" s="83"/>
      <c r="J462" s="83"/>
      <c r="K462" s="83"/>
      <c r="L462" s="72"/>
      <c r="M462" s="83"/>
      <c r="N462" s="83"/>
      <c r="O462" s="98"/>
      <c r="P462" s="98"/>
      <c r="Q462" s="98"/>
      <c r="R462" s="98"/>
      <c r="S462" s="99"/>
      <c r="T462" s="112"/>
      <c r="U462" s="80"/>
      <c r="V462" s="80"/>
      <c r="X462" s="80"/>
    </row>
    <row r="463" spans="1:24">
      <c r="A463" s="83"/>
      <c r="B463" s="110"/>
      <c r="C463" s="110"/>
      <c r="D463" s="83"/>
      <c r="E463" s="83"/>
      <c r="F463" s="83"/>
      <c r="G463" s="72"/>
      <c r="H463" s="83"/>
      <c r="I463" s="83"/>
      <c r="J463" s="83"/>
      <c r="K463" s="83"/>
      <c r="L463" s="72"/>
      <c r="M463" s="83"/>
      <c r="N463" s="83"/>
      <c r="O463" s="98"/>
      <c r="P463" s="98"/>
      <c r="Q463" s="98"/>
      <c r="R463" s="98"/>
      <c r="S463" s="99"/>
      <c r="T463" s="112"/>
      <c r="U463" s="80"/>
      <c r="V463" s="80"/>
      <c r="X463" s="80"/>
    </row>
    <row r="464" spans="1:24">
      <c r="A464" s="83"/>
      <c r="B464" s="110"/>
      <c r="C464" s="110"/>
      <c r="D464" s="83"/>
      <c r="E464" s="83"/>
      <c r="F464" s="83"/>
      <c r="G464" s="72"/>
      <c r="H464" s="83"/>
      <c r="I464" s="83"/>
      <c r="J464" s="83"/>
      <c r="K464" s="83"/>
      <c r="L464" s="72"/>
      <c r="M464" s="83"/>
      <c r="N464" s="83"/>
      <c r="O464" s="98"/>
      <c r="P464" s="98"/>
      <c r="Q464" s="98"/>
      <c r="R464" s="98"/>
      <c r="S464" s="99"/>
      <c r="T464" s="112"/>
      <c r="U464" s="80"/>
      <c r="V464" s="80"/>
      <c r="X464" s="80"/>
    </row>
    <row r="465" spans="1:24">
      <c r="A465" s="83"/>
      <c r="B465" s="110"/>
      <c r="C465" s="110"/>
      <c r="D465" s="83"/>
      <c r="E465" s="83"/>
      <c r="F465" s="83"/>
      <c r="G465" s="72"/>
      <c r="H465" s="83"/>
      <c r="I465" s="83"/>
      <c r="J465" s="83"/>
      <c r="K465" s="83"/>
      <c r="L465" s="72"/>
      <c r="M465" s="83"/>
      <c r="N465" s="83"/>
      <c r="O465" s="98"/>
      <c r="P465" s="98"/>
      <c r="Q465" s="98"/>
      <c r="R465" s="98"/>
      <c r="S465" s="99"/>
      <c r="T465" s="112"/>
      <c r="U465" s="80"/>
      <c r="V465" s="80"/>
      <c r="X465" s="80"/>
    </row>
    <row r="466" spans="1:24">
      <c r="A466" s="83"/>
      <c r="B466" s="110"/>
      <c r="C466" s="110"/>
      <c r="D466" s="83"/>
      <c r="E466" s="83"/>
      <c r="F466" s="83"/>
      <c r="G466" s="72"/>
      <c r="H466" s="83"/>
      <c r="I466" s="83"/>
      <c r="J466" s="83"/>
      <c r="K466" s="83"/>
      <c r="L466" s="72"/>
      <c r="M466" s="83"/>
      <c r="N466" s="83"/>
      <c r="O466" s="98"/>
      <c r="P466" s="98"/>
      <c r="Q466" s="98"/>
      <c r="R466" s="98"/>
      <c r="S466" s="99"/>
      <c r="T466" s="112"/>
      <c r="U466" s="80"/>
      <c r="V466" s="80"/>
      <c r="X466" s="80"/>
    </row>
    <row r="467" spans="1:24">
      <c r="A467" s="83"/>
      <c r="B467" s="110"/>
      <c r="C467" s="110"/>
      <c r="D467" s="83"/>
      <c r="E467" s="83"/>
      <c r="F467" s="83"/>
      <c r="G467" s="72"/>
      <c r="H467" s="83"/>
      <c r="I467" s="83"/>
      <c r="J467" s="83"/>
      <c r="K467" s="83"/>
      <c r="L467" s="72"/>
      <c r="M467" s="83"/>
      <c r="N467" s="83"/>
      <c r="O467" s="98"/>
      <c r="P467" s="98"/>
      <c r="Q467" s="98"/>
      <c r="R467" s="98"/>
      <c r="S467" s="99"/>
      <c r="T467" s="112"/>
      <c r="U467" s="80"/>
      <c r="V467" s="80"/>
      <c r="X467" s="80"/>
    </row>
    <row r="468" spans="1:24">
      <c r="A468" s="83"/>
      <c r="B468" s="110"/>
      <c r="C468" s="110"/>
      <c r="D468" s="83"/>
      <c r="E468" s="83"/>
      <c r="F468" s="83"/>
      <c r="G468" s="72"/>
      <c r="H468" s="83"/>
      <c r="I468" s="83"/>
      <c r="J468" s="83"/>
      <c r="K468" s="83"/>
      <c r="L468" s="72"/>
      <c r="M468" s="83"/>
      <c r="N468" s="83"/>
      <c r="O468" s="98"/>
      <c r="P468" s="98"/>
      <c r="Q468" s="98"/>
      <c r="R468" s="98"/>
      <c r="S468" s="99"/>
      <c r="T468" s="112"/>
      <c r="U468" s="80"/>
      <c r="V468" s="80"/>
      <c r="X468" s="80"/>
    </row>
    <row r="469" spans="1:24">
      <c r="A469" s="83"/>
      <c r="B469" s="110"/>
      <c r="C469" s="110"/>
      <c r="D469" s="83"/>
      <c r="E469" s="83"/>
      <c r="F469" s="83"/>
      <c r="G469" s="72"/>
      <c r="H469" s="83"/>
      <c r="I469" s="83"/>
      <c r="J469" s="83"/>
      <c r="K469" s="83"/>
      <c r="L469" s="72"/>
      <c r="M469" s="83"/>
      <c r="N469" s="83"/>
      <c r="O469" s="98"/>
      <c r="P469" s="98"/>
      <c r="Q469" s="98"/>
      <c r="R469" s="98"/>
      <c r="S469" s="99"/>
      <c r="T469" s="112"/>
      <c r="U469" s="80"/>
      <c r="V469" s="80"/>
      <c r="X469" s="80"/>
    </row>
    <row r="470" spans="1:24">
      <c r="A470" s="83"/>
      <c r="B470" s="110"/>
      <c r="C470" s="110"/>
      <c r="D470" s="83"/>
      <c r="E470" s="83"/>
      <c r="F470" s="83"/>
      <c r="G470" s="72"/>
      <c r="H470" s="83"/>
      <c r="I470" s="83"/>
      <c r="J470" s="83"/>
      <c r="K470" s="83"/>
      <c r="L470" s="72"/>
      <c r="M470" s="83"/>
      <c r="N470" s="83"/>
      <c r="O470" s="98"/>
      <c r="P470" s="98"/>
      <c r="Q470" s="98"/>
      <c r="R470" s="98"/>
      <c r="S470" s="99"/>
      <c r="T470" s="112"/>
      <c r="U470" s="80"/>
      <c r="V470" s="80"/>
      <c r="X470" s="80"/>
    </row>
    <row r="471" spans="1:24">
      <c r="A471" s="83"/>
      <c r="B471" s="110"/>
      <c r="C471" s="110"/>
      <c r="D471" s="83"/>
      <c r="E471" s="83"/>
      <c r="F471" s="83"/>
      <c r="G471" s="72"/>
      <c r="H471" s="83"/>
      <c r="I471" s="83"/>
      <c r="J471" s="83"/>
      <c r="K471" s="83"/>
      <c r="L471" s="72"/>
      <c r="M471" s="83"/>
      <c r="N471" s="83"/>
      <c r="O471" s="98"/>
      <c r="P471" s="98"/>
      <c r="Q471" s="98"/>
      <c r="R471" s="98"/>
      <c r="S471" s="99"/>
      <c r="T471" s="112"/>
      <c r="U471" s="80"/>
      <c r="V471" s="80"/>
      <c r="X471" s="80"/>
    </row>
    <row r="472" spans="1:24">
      <c r="A472" s="83"/>
      <c r="B472" s="110"/>
      <c r="C472" s="110"/>
      <c r="D472" s="83"/>
      <c r="E472" s="83"/>
      <c r="F472" s="83"/>
      <c r="G472" s="72"/>
      <c r="H472" s="83"/>
      <c r="I472" s="83"/>
      <c r="J472" s="83"/>
      <c r="K472" s="83"/>
      <c r="L472" s="72"/>
      <c r="M472" s="83"/>
      <c r="N472" s="83"/>
      <c r="O472" s="98"/>
      <c r="P472" s="98"/>
      <c r="Q472" s="98"/>
      <c r="R472" s="98"/>
      <c r="S472" s="99"/>
      <c r="T472" s="112"/>
      <c r="U472" s="80"/>
      <c r="V472" s="80"/>
      <c r="X472" s="80"/>
    </row>
    <row r="473" spans="1:24">
      <c r="A473" s="83"/>
      <c r="B473" s="110"/>
      <c r="C473" s="110"/>
      <c r="D473" s="83"/>
      <c r="E473" s="83"/>
      <c r="F473" s="83"/>
      <c r="G473" s="72"/>
      <c r="H473" s="83"/>
      <c r="I473" s="83"/>
      <c r="J473" s="83"/>
      <c r="K473" s="83"/>
      <c r="L473" s="72"/>
      <c r="M473" s="83"/>
      <c r="N473" s="83"/>
      <c r="O473" s="98"/>
      <c r="P473" s="98"/>
      <c r="Q473" s="98"/>
      <c r="R473" s="98"/>
      <c r="S473" s="99"/>
      <c r="T473" s="112"/>
      <c r="U473" s="80"/>
      <c r="V473" s="80"/>
      <c r="X473" s="80"/>
    </row>
    <row r="474" spans="1:24">
      <c r="A474" s="83"/>
      <c r="B474" s="110"/>
      <c r="C474" s="110"/>
      <c r="D474" s="83"/>
      <c r="E474" s="83"/>
      <c r="F474" s="83"/>
      <c r="G474" s="72"/>
      <c r="H474" s="83"/>
      <c r="I474" s="83"/>
      <c r="J474" s="83"/>
      <c r="K474" s="83"/>
      <c r="L474" s="72"/>
      <c r="M474" s="83"/>
      <c r="N474" s="83"/>
      <c r="O474" s="98"/>
      <c r="P474" s="98"/>
      <c r="Q474" s="98"/>
      <c r="R474" s="98"/>
      <c r="S474" s="99"/>
      <c r="T474" s="112"/>
      <c r="U474" s="80"/>
      <c r="V474" s="80"/>
      <c r="X474" s="80"/>
    </row>
    <row r="475" spans="1:24">
      <c r="A475" s="83"/>
      <c r="B475" s="110"/>
      <c r="C475" s="110"/>
      <c r="D475" s="83"/>
      <c r="E475" s="83"/>
      <c r="F475" s="83"/>
      <c r="G475" s="72"/>
      <c r="H475" s="83"/>
      <c r="I475" s="83"/>
      <c r="J475" s="83"/>
      <c r="K475" s="83"/>
      <c r="L475" s="72"/>
      <c r="M475" s="83"/>
      <c r="N475" s="83"/>
      <c r="O475" s="98"/>
      <c r="P475" s="98"/>
      <c r="Q475" s="98"/>
      <c r="R475" s="98"/>
      <c r="S475" s="99"/>
      <c r="T475" s="112"/>
      <c r="U475" s="80"/>
      <c r="V475" s="80"/>
      <c r="X475" s="80"/>
    </row>
    <row r="476" spans="1:24">
      <c r="A476" s="83"/>
      <c r="B476" s="110"/>
      <c r="C476" s="110"/>
      <c r="D476" s="83"/>
      <c r="E476" s="83"/>
      <c r="F476" s="83"/>
      <c r="G476" s="72"/>
      <c r="H476" s="83"/>
      <c r="I476" s="83"/>
      <c r="J476" s="83"/>
      <c r="K476" s="83"/>
      <c r="L476" s="72"/>
      <c r="M476" s="83"/>
      <c r="N476" s="83"/>
      <c r="O476" s="98"/>
      <c r="P476" s="98"/>
      <c r="Q476" s="98"/>
      <c r="R476" s="98"/>
      <c r="S476" s="99"/>
      <c r="T476" s="112"/>
      <c r="U476" s="80"/>
      <c r="V476" s="80"/>
      <c r="X476" s="80"/>
    </row>
    <row r="477" spans="1:24">
      <c r="A477" s="83"/>
      <c r="B477" s="110"/>
      <c r="C477" s="110"/>
      <c r="D477" s="83"/>
      <c r="E477" s="83"/>
      <c r="F477" s="83"/>
      <c r="G477" s="72"/>
      <c r="H477" s="83"/>
      <c r="I477" s="83"/>
      <c r="J477" s="83"/>
      <c r="K477" s="83"/>
      <c r="L477" s="72"/>
      <c r="M477" s="83"/>
      <c r="N477" s="83"/>
      <c r="O477" s="98"/>
      <c r="P477" s="98"/>
      <c r="Q477" s="98"/>
      <c r="R477" s="98"/>
      <c r="S477" s="99"/>
      <c r="T477" s="112"/>
      <c r="U477" s="80"/>
      <c r="V477" s="80"/>
      <c r="X477" s="80"/>
    </row>
    <row r="478" spans="1:24">
      <c r="A478" s="83"/>
      <c r="B478" s="110"/>
      <c r="C478" s="110"/>
      <c r="D478" s="83"/>
      <c r="E478" s="83"/>
      <c r="F478" s="83"/>
      <c r="G478" s="72"/>
      <c r="H478" s="83"/>
      <c r="I478" s="83"/>
      <c r="J478" s="83"/>
      <c r="K478" s="83"/>
      <c r="L478" s="72"/>
      <c r="M478" s="83"/>
      <c r="N478" s="83"/>
      <c r="O478" s="98"/>
      <c r="P478" s="98"/>
      <c r="Q478" s="98"/>
      <c r="R478" s="98"/>
      <c r="S478" s="99"/>
      <c r="T478" s="112"/>
      <c r="U478" s="80"/>
      <c r="V478" s="80"/>
      <c r="X478" s="80"/>
    </row>
    <row r="479" spans="1:24">
      <c r="A479" s="83"/>
      <c r="B479" s="110"/>
      <c r="C479" s="110"/>
      <c r="D479" s="83"/>
      <c r="E479" s="83"/>
      <c r="F479" s="83"/>
      <c r="G479" s="72"/>
      <c r="H479" s="83"/>
      <c r="I479" s="83"/>
      <c r="J479" s="83"/>
      <c r="K479" s="83"/>
      <c r="L479" s="72"/>
      <c r="M479" s="83"/>
      <c r="N479" s="83"/>
      <c r="O479" s="98"/>
      <c r="P479" s="98"/>
      <c r="Q479" s="98"/>
      <c r="R479" s="98"/>
      <c r="S479" s="99"/>
      <c r="T479" s="112"/>
      <c r="U479" s="80"/>
      <c r="V479" s="80"/>
      <c r="X479" s="80"/>
    </row>
    <row r="480" spans="1:24">
      <c r="A480" s="83"/>
      <c r="B480" s="110"/>
      <c r="C480" s="110"/>
      <c r="D480" s="83"/>
      <c r="E480" s="83"/>
      <c r="F480" s="83"/>
      <c r="G480" s="72"/>
      <c r="H480" s="83"/>
      <c r="I480" s="83"/>
      <c r="J480" s="83"/>
      <c r="K480" s="83"/>
      <c r="L480" s="72"/>
      <c r="M480" s="83"/>
      <c r="N480" s="83"/>
      <c r="O480" s="98"/>
      <c r="P480" s="98"/>
      <c r="Q480" s="98"/>
      <c r="R480" s="98"/>
      <c r="S480" s="99"/>
      <c r="T480" s="112"/>
      <c r="U480" s="80"/>
      <c r="V480" s="80"/>
      <c r="X480" s="80"/>
    </row>
    <row r="481" spans="1:24">
      <c r="A481" s="83"/>
      <c r="B481" s="110"/>
      <c r="C481" s="110"/>
      <c r="D481" s="83"/>
      <c r="E481" s="83"/>
      <c r="F481" s="83"/>
      <c r="G481" s="72"/>
      <c r="H481" s="83"/>
      <c r="I481" s="83"/>
      <c r="J481" s="83"/>
      <c r="K481" s="83"/>
      <c r="L481" s="72"/>
      <c r="M481" s="83"/>
      <c r="N481" s="83"/>
      <c r="O481" s="98"/>
      <c r="P481" s="98"/>
      <c r="Q481" s="98"/>
      <c r="R481" s="98"/>
      <c r="S481" s="99"/>
      <c r="T481" s="112"/>
      <c r="U481" s="80"/>
      <c r="V481" s="80"/>
      <c r="X481" s="80"/>
    </row>
    <row r="482" spans="1:24">
      <c r="A482" s="83"/>
      <c r="B482" s="110"/>
      <c r="C482" s="110"/>
      <c r="D482" s="83"/>
      <c r="E482" s="83"/>
      <c r="F482" s="83"/>
      <c r="G482" s="72"/>
      <c r="H482" s="83"/>
      <c r="I482" s="83"/>
      <c r="J482" s="83"/>
      <c r="K482" s="83"/>
      <c r="L482" s="72"/>
      <c r="M482" s="83"/>
      <c r="N482" s="83"/>
      <c r="O482" s="98"/>
      <c r="P482" s="98"/>
      <c r="Q482" s="98"/>
      <c r="R482" s="98"/>
      <c r="S482" s="99"/>
      <c r="T482" s="112"/>
      <c r="U482" s="80"/>
      <c r="V482" s="80"/>
      <c r="X482" s="80"/>
    </row>
    <row r="483" spans="1:24">
      <c r="A483" s="83"/>
      <c r="B483" s="110"/>
      <c r="C483" s="110"/>
      <c r="D483" s="83"/>
      <c r="E483" s="83"/>
      <c r="F483" s="83"/>
      <c r="G483" s="72"/>
      <c r="H483" s="83"/>
      <c r="I483" s="83"/>
      <c r="J483" s="83"/>
      <c r="K483" s="83"/>
      <c r="L483" s="72"/>
      <c r="M483" s="83"/>
      <c r="N483" s="83"/>
      <c r="O483" s="98"/>
      <c r="P483" s="98"/>
      <c r="Q483" s="98"/>
      <c r="R483" s="98"/>
      <c r="S483" s="99"/>
      <c r="T483" s="112"/>
      <c r="U483" s="80"/>
      <c r="V483" s="80"/>
      <c r="X483" s="80"/>
    </row>
    <row r="484" spans="1:24">
      <c r="A484" s="83"/>
      <c r="B484" s="110"/>
      <c r="C484" s="110"/>
      <c r="D484" s="83"/>
      <c r="E484" s="83"/>
      <c r="F484" s="83"/>
      <c r="G484" s="72"/>
      <c r="H484" s="83"/>
      <c r="I484" s="83"/>
      <c r="J484" s="83"/>
      <c r="K484" s="83"/>
      <c r="L484" s="72"/>
      <c r="M484" s="83"/>
      <c r="N484" s="83"/>
      <c r="O484" s="98"/>
      <c r="P484" s="98"/>
      <c r="Q484" s="98"/>
      <c r="R484" s="98"/>
      <c r="S484" s="99"/>
      <c r="T484" s="112"/>
      <c r="U484" s="80"/>
      <c r="V484" s="80"/>
      <c r="X484" s="80"/>
    </row>
    <row r="485" spans="1:24">
      <c r="A485" s="83"/>
      <c r="B485" s="110"/>
      <c r="C485" s="110"/>
      <c r="D485" s="83"/>
      <c r="E485" s="83"/>
      <c r="F485" s="83"/>
      <c r="G485" s="72"/>
      <c r="H485" s="83"/>
      <c r="I485" s="83"/>
      <c r="J485" s="83"/>
      <c r="K485" s="83"/>
      <c r="L485" s="72"/>
      <c r="M485" s="83"/>
      <c r="N485" s="83"/>
      <c r="O485" s="98"/>
      <c r="P485" s="98"/>
      <c r="Q485" s="98"/>
      <c r="R485" s="98"/>
      <c r="S485" s="99"/>
      <c r="T485" s="112"/>
      <c r="U485" s="80"/>
      <c r="V485" s="80"/>
      <c r="X485" s="80"/>
    </row>
    <row r="486" spans="1:24">
      <c r="A486" s="83"/>
      <c r="B486" s="110"/>
      <c r="C486" s="110"/>
      <c r="D486" s="83"/>
      <c r="E486" s="83"/>
      <c r="F486" s="83"/>
      <c r="G486" s="72"/>
      <c r="H486" s="83"/>
      <c r="I486" s="83"/>
      <c r="J486" s="83"/>
      <c r="K486" s="83"/>
      <c r="L486" s="72"/>
      <c r="M486" s="83"/>
      <c r="N486" s="83"/>
      <c r="O486" s="98"/>
      <c r="P486" s="98"/>
      <c r="Q486" s="98"/>
      <c r="R486" s="98"/>
      <c r="S486" s="99"/>
      <c r="T486" s="112"/>
      <c r="U486" s="80"/>
      <c r="V486" s="80"/>
      <c r="X486" s="80"/>
    </row>
    <row r="487" spans="1:24">
      <c r="A487" s="83"/>
      <c r="B487" s="110"/>
      <c r="C487" s="110"/>
      <c r="D487" s="83"/>
      <c r="E487" s="83"/>
      <c r="F487" s="83"/>
      <c r="G487" s="72"/>
      <c r="H487" s="83"/>
      <c r="I487" s="83"/>
      <c r="J487" s="83"/>
      <c r="K487" s="83"/>
      <c r="L487" s="72"/>
      <c r="M487" s="83"/>
      <c r="N487" s="83"/>
      <c r="O487" s="98"/>
      <c r="P487" s="98"/>
      <c r="Q487" s="98"/>
      <c r="R487" s="98"/>
      <c r="S487" s="99"/>
      <c r="T487" s="112"/>
      <c r="U487" s="80"/>
      <c r="V487" s="80"/>
      <c r="X487" s="80"/>
    </row>
    <row r="488" spans="1:24">
      <c r="A488" s="83"/>
      <c r="B488" s="110"/>
      <c r="C488" s="110"/>
      <c r="D488" s="83"/>
      <c r="E488" s="83"/>
      <c r="F488" s="83"/>
      <c r="G488" s="72"/>
      <c r="H488" s="83"/>
      <c r="I488" s="83"/>
      <c r="J488" s="83"/>
      <c r="K488" s="83"/>
      <c r="L488" s="72"/>
      <c r="M488" s="83"/>
      <c r="N488" s="83"/>
      <c r="O488" s="98"/>
      <c r="P488" s="98"/>
      <c r="Q488" s="98"/>
      <c r="R488" s="98"/>
      <c r="S488" s="99"/>
      <c r="T488" s="112"/>
      <c r="U488" s="80"/>
      <c r="V488" s="80"/>
      <c r="X488" s="80"/>
    </row>
    <row r="489" spans="1:24">
      <c r="A489" s="83"/>
      <c r="B489" s="110"/>
      <c r="C489" s="110"/>
      <c r="D489" s="83"/>
      <c r="E489" s="83"/>
      <c r="F489" s="83"/>
      <c r="G489" s="72"/>
      <c r="H489" s="83"/>
      <c r="I489" s="83"/>
      <c r="J489" s="83"/>
      <c r="K489" s="83"/>
      <c r="L489" s="72"/>
      <c r="M489" s="83"/>
      <c r="N489" s="83"/>
      <c r="O489" s="98"/>
      <c r="P489" s="98"/>
      <c r="Q489" s="98"/>
      <c r="R489" s="98"/>
      <c r="S489" s="99"/>
      <c r="T489" s="112"/>
      <c r="U489" s="80"/>
      <c r="V489" s="80"/>
      <c r="X489" s="80"/>
    </row>
    <row r="490" spans="1:24">
      <c r="A490" s="83"/>
      <c r="B490" s="110"/>
      <c r="C490" s="110"/>
      <c r="D490" s="83"/>
      <c r="E490" s="83"/>
      <c r="F490" s="83"/>
      <c r="G490" s="72"/>
      <c r="H490" s="83"/>
      <c r="I490" s="83"/>
      <c r="J490" s="83"/>
      <c r="K490" s="83"/>
      <c r="L490" s="72"/>
      <c r="M490" s="83"/>
      <c r="N490" s="83"/>
      <c r="O490" s="98"/>
      <c r="P490" s="98"/>
      <c r="Q490" s="98"/>
      <c r="R490" s="98"/>
      <c r="S490" s="99"/>
      <c r="T490" s="112"/>
      <c r="U490" s="80"/>
      <c r="V490" s="80"/>
      <c r="X490" s="80"/>
    </row>
    <row r="491" spans="1:24">
      <c r="A491" s="83"/>
      <c r="B491" s="110"/>
      <c r="C491" s="110"/>
      <c r="D491" s="83"/>
      <c r="E491" s="83"/>
      <c r="F491" s="83"/>
      <c r="G491" s="72"/>
      <c r="H491" s="83"/>
      <c r="I491" s="83"/>
      <c r="J491" s="83"/>
      <c r="K491" s="83"/>
      <c r="L491" s="72"/>
      <c r="M491" s="83"/>
      <c r="N491" s="83"/>
      <c r="O491" s="98"/>
      <c r="P491" s="98"/>
      <c r="Q491" s="98"/>
      <c r="R491" s="98"/>
      <c r="S491" s="99"/>
      <c r="T491" s="112"/>
      <c r="U491" s="80"/>
      <c r="V491" s="80"/>
      <c r="X491" s="80"/>
    </row>
    <row r="492" spans="1:24">
      <c r="A492" s="83"/>
      <c r="B492" s="110"/>
      <c r="C492" s="110"/>
      <c r="D492" s="83"/>
      <c r="E492" s="83"/>
      <c r="F492" s="83"/>
      <c r="G492" s="72"/>
      <c r="H492" s="83"/>
      <c r="I492" s="83"/>
      <c r="J492" s="83"/>
      <c r="K492" s="83"/>
      <c r="L492" s="72"/>
      <c r="M492" s="83"/>
      <c r="N492" s="83"/>
      <c r="O492" s="98"/>
      <c r="P492" s="98"/>
      <c r="Q492" s="98"/>
      <c r="R492" s="98"/>
      <c r="S492" s="99"/>
      <c r="T492" s="112"/>
      <c r="U492" s="80"/>
      <c r="V492" s="80"/>
      <c r="X492" s="80"/>
    </row>
    <row r="493" spans="1:24">
      <c r="A493" s="83"/>
      <c r="B493" s="110"/>
      <c r="C493" s="110"/>
      <c r="D493" s="83"/>
      <c r="E493" s="83"/>
      <c r="F493" s="83"/>
      <c r="G493" s="72"/>
      <c r="H493" s="83"/>
      <c r="I493" s="83"/>
      <c r="J493" s="83"/>
      <c r="K493" s="83"/>
      <c r="L493" s="72"/>
      <c r="M493" s="83"/>
      <c r="N493" s="83"/>
      <c r="O493" s="98"/>
      <c r="P493" s="98"/>
      <c r="Q493" s="98"/>
      <c r="R493" s="98"/>
      <c r="S493" s="99"/>
      <c r="T493" s="112"/>
      <c r="U493" s="80"/>
      <c r="V493" s="80"/>
      <c r="X493" s="80"/>
    </row>
    <row r="494" spans="1:24">
      <c r="A494" s="83"/>
      <c r="B494" s="110"/>
      <c r="C494" s="110"/>
      <c r="D494" s="83"/>
      <c r="E494" s="83"/>
      <c r="F494" s="83"/>
      <c r="G494" s="72"/>
      <c r="H494" s="83"/>
      <c r="I494" s="83"/>
      <c r="J494" s="83"/>
      <c r="K494" s="83"/>
      <c r="L494" s="72"/>
      <c r="M494" s="83"/>
      <c r="N494" s="83"/>
      <c r="O494" s="98"/>
      <c r="P494" s="98"/>
      <c r="Q494" s="98"/>
      <c r="R494" s="98"/>
      <c r="S494" s="99"/>
      <c r="T494" s="112"/>
      <c r="U494" s="80"/>
      <c r="V494" s="80"/>
      <c r="X494" s="80"/>
    </row>
    <row r="495" spans="1:24">
      <c r="A495" s="83"/>
      <c r="B495" s="110"/>
      <c r="C495" s="110"/>
      <c r="D495" s="83"/>
      <c r="E495" s="83"/>
      <c r="F495" s="83"/>
      <c r="G495" s="72"/>
      <c r="H495" s="83"/>
      <c r="I495" s="83"/>
      <c r="J495" s="83"/>
      <c r="K495" s="83"/>
      <c r="L495" s="72"/>
      <c r="M495" s="83"/>
      <c r="N495" s="83"/>
      <c r="O495" s="98"/>
      <c r="P495" s="98"/>
      <c r="Q495" s="98"/>
      <c r="R495" s="98"/>
      <c r="S495" s="99"/>
      <c r="T495" s="112"/>
      <c r="U495" s="80"/>
      <c r="V495" s="80"/>
      <c r="X495" s="80"/>
    </row>
    <row r="496" spans="1:24">
      <c r="A496" s="83"/>
      <c r="B496" s="110"/>
      <c r="C496" s="110"/>
      <c r="D496" s="83"/>
      <c r="E496" s="83"/>
      <c r="F496" s="83"/>
      <c r="G496" s="72"/>
      <c r="H496" s="83"/>
      <c r="I496" s="83"/>
      <c r="J496" s="83"/>
      <c r="K496" s="83"/>
      <c r="L496" s="72"/>
      <c r="M496" s="83"/>
      <c r="N496" s="83"/>
      <c r="O496" s="98"/>
      <c r="P496" s="98"/>
      <c r="Q496" s="98"/>
      <c r="R496" s="98"/>
      <c r="S496" s="99"/>
      <c r="T496" s="112"/>
      <c r="U496" s="80"/>
      <c r="V496" s="80"/>
      <c r="X496" s="80"/>
    </row>
    <row r="497" spans="1:24">
      <c r="A497" s="83"/>
      <c r="B497" s="110"/>
      <c r="C497" s="110"/>
      <c r="D497" s="83"/>
      <c r="E497" s="83"/>
      <c r="F497" s="83"/>
      <c r="G497" s="72"/>
      <c r="H497" s="83"/>
      <c r="I497" s="83"/>
      <c r="J497" s="83"/>
      <c r="K497" s="83"/>
      <c r="L497" s="72"/>
      <c r="M497" s="83"/>
      <c r="N497" s="83"/>
      <c r="O497" s="98"/>
      <c r="P497" s="98"/>
      <c r="Q497" s="98"/>
      <c r="R497" s="98"/>
      <c r="S497" s="99"/>
      <c r="T497" s="112"/>
      <c r="U497" s="80"/>
      <c r="V497" s="80"/>
      <c r="X497" s="80"/>
    </row>
    <row r="498" spans="1:24">
      <c r="A498" s="83"/>
      <c r="B498" s="110"/>
      <c r="C498" s="110"/>
      <c r="D498" s="83"/>
      <c r="E498" s="83"/>
      <c r="F498" s="83"/>
      <c r="G498" s="72"/>
      <c r="H498" s="83"/>
      <c r="I498" s="83"/>
      <c r="J498" s="83"/>
      <c r="K498" s="83"/>
      <c r="L498" s="72"/>
      <c r="M498" s="83"/>
      <c r="N498" s="83"/>
      <c r="O498" s="98"/>
      <c r="P498" s="98"/>
      <c r="Q498" s="98"/>
      <c r="R498" s="98"/>
      <c r="S498" s="99"/>
      <c r="T498" s="112"/>
      <c r="U498" s="80"/>
      <c r="V498" s="80"/>
      <c r="X498" s="80"/>
    </row>
    <row r="499" spans="1:24">
      <c r="A499" s="83"/>
      <c r="B499" s="110"/>
      <c r="C499" s="110"/>
      <c r="D499" s="83"/>
      <c r="E499" s="83"/>
      <c r="F499" s="83"/>
      <c r="G499" s="72"/>
      <c r="H499" s="83"/>
      <c r="I499" s="83"/>
      <c r="J499" s="83"/>
      <c r="K499" s="83"/>
      <c r="L499" s="72"/>
      <c r="M499" s="83"/>
      <c r="N499" s="83"/>
      <c r="O499" s="98"/>
      <c r="P499" s="98"/>
      <c r="Q499" s="98"/>
      <c r="R499" s="98"/>
      <c r="S499" s="99"/>
      <c r="T499" s="112"/>
      <c r="U499" s="80"/>
      <c r="V499" s="80"/>
      <c r="X499" s="80"/>
    </row>
    <row r="500" spans="1:24">
      <c r="A500" s="83"/>
      <c r="B500" s="110"/>
      <c r="C500" s="110"/>
      <c r="D500" s="83"/>
      <c r="E500" s="83"/>
      <c r="F500" s="83"/>
      <c r="G500" s="72"/>
      <c r="H500" s="83"/>
      <c r="I500" s="83"/>
      <c r="J500" s="83"/>
      <c r="K500" s="83"/>
      <c r="L500" s="72"/>
      <c r="M500" s="83"/>
      <c r="N500" s="83"/>
      <c r="O500" s="98"/>
      <c r="P500" s="98"/>
      <c r="Q500" s="98"/>
      <c r="R500" s="98"/>
      <c r="S500" s="99"/>
      <c r="T500" s="112"/>
      <c r="U500" s="80"/>
      <c r="V500" s="80"/>
      <c r="X500" s="80"/>
    </row>
    <row r="501" spans="1:24">
      <c r="A501" s="83"/>
      <c r="B501" s="110"/>
      <c r="C501" s="110"/>
      <c r="D501" s="83"/>
      <c r="E501" s="83"/>
      <c r="F501" s="83"/>
      <c r="G501" s="72"/>
      <c r="H501" s="83"/>
      <c r="I501" s="83"/>
      <c r="J501" s="83"/>
      <c r="K501" s="83"/>
      <c r="L501" s="72"/>
      <c r="M501" s="83"/>
      <c r="N501" s="83"/>
      <c r="O501" s="98"/>
      <c r="P501" s="98"/>
      <c r="Q501" s="98"/>
      <c r="R501" s="98"/>
      <c r="S501" s="99"/>
      <c r="T501" s="112"/>
      <c r="U501" s="80"/>
      <c r="V501" s="80"/>
      <c r="X501" s="80"/>
    </row>
    <row r="502" spans="1:24">
      <c r="A502" s="83"/>
      <c r="B502" s="110"/>
      <c r="C502" s="110"/>
      <c r="D502" s="83"/>
      <c r="E502" s="83"/>
      <c r="F502" s="83"/>
      <c r="G502" s="72"/>
      <c r="H502" s="83"/>
      <c r="I502" s="83"/>
      <c r="J502" s="83"/>
      <c r="K502" s="83"/>
      <c r="L502" s="72"/>
      <c r="M502" s="83"/>
      <c r="N502" s="83"/>
      <c r="O502" s="98"/>
      <c r="P502" s="98"/>
      <c r="Q502" s="98"/>
      <c r="R502" s="98"/>
      <c r="S502" s="99"/>
      <c r="T502" s="112"/>
      <c r="U502" s="80"/>
      <c r="V502" s="80"/>
      <c r="X502" s="80"/>
    </row>
    <row r="503" spans="1:24">
      <c r="A503" s="83"/>
      <c r="B503" s="110"/>
      <c r="C503" s="110"/>
      <c r="D503" s="83"/>
      <c r="E503" s="83"/>
      <c r="F503" s="83"/>
      <c r="G503" s="72"/>
      <c r="H503" s="83"/>
      <c r="I503" s="83"/>
      <c r="J503" s="83"/>
      <c r="K503" s="83"/>
      <c r="L503" s="72"/>
      <c r="M503" s="83"/>
      <c r="N503" s="83"/>
      <c r="O503" s="98"/>
      <c r="P503" s="98"/>
      <c r="Q503" s="98"/>
      <c r="R503" s="98"/>
      <c r="S503" s="99"/>
      <c r="T503" s="112"/>
      <c r="U503" s="80"/>
      <c r="V503" s="80"/>
      <c r="X503" s="80"/>
    </row>
    <row r="504" spans="1:24">
      <c r="A504" s="83"/>
      <c r="B504" s="110"/>
      <c r="C504" s="110"/>
      <c r="D504" s="83"/>
      <c r="E504" s="83"/>
      <c r="F504" s="83"/>
      <c r="G504" s="72"/>
      <c r="H504" s="83"/>
      <c r="I504" s="83"/>
      <c r="J504" s="83"/>
      <c r="K504" s="83"/>
      <c r="L504" s="72"/>
      <c r="M504" s="83"/>
      <c r="N504" s="83"/>
      <c r="O504" s="98"/>
      <c r="P504" s="98"/>
      <c r="Q504" s="98"/>
      <c r="R504" s="98"/>
      <c r="S504" s="99"/>
      <c r="T504" s="112"/>
      <c r="U504" s="80"/>
      <c r="V504" s="80"/>
      <c r="X504" s="80"/>
    </row>
    <row r="505" spans="1:24">
      <c r="A505" s="83"/>
      <c r="B505" s="110"/>
      <c r="C505" s="110"/>
      <c r="D505" s="83"/>
      <c r="E505" s="83"/>
      <c r="F505" s="83"/>
      <c r="G505" s="72"/>
      <c r="H505" s="83"/>
      <c r="I505" s="83"/>
      <c r="J505" s="83"/>
      <c r="K505" s="83"/>
      <c r="L505" s="72"/>
      <c r="M505" s="83"/>
      <c r="N505" s="83"/>
      <c r="O505" s="98"/>
      <c r="P505" s="98"/>
      <c r="Q505" s="98"/>
      <c r="R505" s="98"/>
      <c r="S505" s="99"/>
      <c r="T505" s="112"/>
      <c r="U505" s="80"/>
      <c r="V505" s="80"/>
      <c r="X505" s="80"/>
    </row>
    <row r="506" spans="1:24">
      <c r="A506" s="83"/>
      <c r="B506" s="110"/>
      <c r="C506" s="110"/>
      <c r="D506" s="83"/>
      <c r="E506" s="83"/>
      <c r="F506" s="83"/>
      <c r="G506" s="72"/>
      <c r="H506" s="83"/>
      <c r="I506" s="83"/>
      <c r="J506" s="83"/>
      <c r="K506" s="83"/>
      <c r="L506" s="72"/>
      <c r="M506" s="83"/>
      <c r="N506" s="83"/>
      <c r="O506" s="98"/>
      <c r="P506" s="98"/>
      <c r="Q506" s="98"/>
      <c r="R506" s="98"/>
      <c r="S506" s="99"/>
      <c r="T506" s="112"/>
      <c r="U506" s="80"/>
      <c r="V506" s="80"/>
      <c r="X506" s="80"/>
    </row>
    <row r="507" spans="1:24">
      <c r="A507" s="83"/>
      <c r="B507" s="110"/>
      <c r="C507" s="110"/>
      <c r="D507" s="83"/>
      <c r="E507" s="83"/>
      <c r="F507" s="83"/>
      <c r="G507" s="72"/>
      <c r="H507" s="83"/>
      <c r="I507" s="83"/>
      <c r="J507" s="83"/>
      <c r="K507" s="83"/>
      <c r="L507" s="72"/>
      <c r="M507" s="83"/>
      <c r="N507" s="83"/>
      <c r="O507" s="98"/>
      <c r="P507" s="98"/>
      <c r="Q507" s="98"/>
      <c r="R507" s="98"/>
      <c r="S507" s="99"/>
      <c r="T507" s="112"/>
      <c r="U507" s="80"/>
      <c r="V507" s="80"/>
      <c r="X507" s="80"/>
    </row>
    <row r="508" spans="1:24">
      <c r="A508" s="83"/>
      <c r="B508" s="110"/>
      <c r="C508" s="110"/>
      <c r="D508" s="83"/>
      <c r="E508" s="83"/>
      <c r="F508" s="83"/>
      <c r="G508" s="72"/>
      <c r="H508" s="83"/>
      <c r="I508" s="83"/>
      <c r="J508" s="83"/>
      <c r="K508" s="83"/>
      <c r="L508" s="72"/>
      <c r="M508" s="83"/>
      <c r="N508" s="83"/>
      <c r="O508" s="98"/>
      <c r="P508" s="98"/>
      <c r="Q508" s="98"/>
      <c r="R508" s="98"/>
      <c r="S508" s="99"/>
      <c r="T508" s="112"/>
      <c r="U508" s="80"/>
      <c r="V508" s="80"/>
      <c r="X508" s="80"/>
    </row>
    <row r="509" spans="1:24">
      <c r="A509" s="83"/>
      <c r="B509" s="110"/>
      <c r="C509" s="110"/>
      <c r="D509" s="83"/>
      <c r="E509" s="83"/>
      <c r="F509" s="83"/>
      <c r="G509" s="72"/>
      <c r="H509" s="83"/>
      <c r="I509" s="83"/>
      <c r="J509" s="83"/>
      <c r="K509" s="83"/>
      <c r="L509" s="72"/>
      <c r="M509" s="83"/>
      <c r="N509" s="83"/>
      <c r="O509" s="98"/>
      <c r="P509" s="98"/>
      <c r="Q509" s="98"/>
      <c r="R509" s="98"/>
      <c r="S509" s="99"/>
      <c r="T509" s="112"/>
      <c r="U509" s="80"/>
      <c r="V509" s="80"/>
      <c r="X509" s="80"/>
    </row>
    <row r="510" spans="1:24">
      <c r="A510" s="83"/>
      <c r="B510" s="110"/>
      <c r="C510" s="110"/>
      <c r="D510" s="83"/>
      <c r="E510" s="83"/>
      <c r="F510" s="83"/>
      <c r="G510" s="72"/>
      <c r="H510" s="83"/>
      <c r="I510" s="83"/>
      <c r="J510" s="83"/>
      <c r="K510" s="83"/>
      <c r="L510" s="72"/>
      <c r="M510" s="83"/>
      <c r="N510" s="83"/>
      <c r="O510" s="98"/>
      <c r="P510" s="98"/>
      <c r="Q510" s="98"/>
      <c r="R510" s="98"/>
      <c r="S510" s="99"/>
      <c r="T510" s="112"/>
      <c r="U510" s="80"/>
      <c r="V510" s="80"/>
      <c r="X510" s="80"/>
    </row>
    <row r="511" spans="1:24">
      <c r="A511" s="83"/>
      <c r="B511" s="110"/>
      <c r="C511" s="110"/>
      <c r="D511" s="83"/>
      <c r="E511" s="83"/>
      <c r="F511" s="83"/>
      <c r="G511" s="72"/>
      <c r="H511" s="83"/>
      <c r="I511" s="83"/>
      <c r="J511" s="83"/>
      <c r="K511" s="83"/>
      <c r="L511" s="72"/>
      <c r="M511" s="83"/>
      <c r="N511" s="83"/>
      <c r="O511" s="98"/>
      <c r="P511" s="98"/>
      <c r="Q511" s="98"/>
      <c r="R511" s="98"/>
      <c r="S511" s="99"/>
      <c r="T511" s="112"/>
      <c r="U511" s="80"/>
      <c r="V511" s="80"/>
      <c r="X511" s="80"/>
    </row>
    <row r="512" spans="1:24">
      <c r="A512" s="83"/>
      <c r="B512" s="110"/>
      <c r="C512" s="110"/>
      <c r="D512" s="83"/>
      <c r="E512" s="83"/>
      <c r="F512" s="83"/>
      <c r="G512" s="72"/>
      <c r="H512" s="83"/>
      <c r="I512" s="83"/>
      <c r="J512" s="83"/>
      <c r="K512" s="83"/>
      <c r="L512" s="72"/>
      <c r="M512" s="83"/>
      <c r="N512" s="83"/>
      <c r="O512" s="98"/>
      <c r="P512" s="98"/>
      <c r="Q512" s="98"/>
      <c r="R512" s="98"/>
      <c r="S512" s="99"/>
      <c r="T512" s="112"/>
      <c r="U512" s="80"/>
      <c r="V512" s="80"/>
      <c r="X512" s="80"/>
    </row>
    <row r="513" spans="1:24">
      <c r="A513" s="83"/>
      <c r="B513" s="110"/>
      <c r="C513" s="110"/>
      <c r="D513" s="83"/>
      <c r="E513" s="83"/>
      <c r="F513" s="83"/>
      <c r="G513" s="72"/>
      <c r="H513" s="83"/>
      <c r="I513" s="83"/>
      <c r="J513" s="83"/>
      <c r="K513" s="83"/>
      <c r="L513" s="72"/>
      <c r="M513" s="83"/>
      <c r="N513" s="83"/>
      <c r="O513" s="98"/>
      <c r="P513" s="98"/>
      <c r="Q513" s="98"/>
      <c r="R513" s="98"/>
      <c r="S513" s="99"/>
      <c r="T513" s="112"/>
      <c r="U513" s="80"/>
      <c r="V513" s="80"/>
      <c r="X513" s="80"/>
    </row>
    <row r="514" spans="1:24">
      <c r="A514" s="83"/>
      <c r="B514" s="110"/>
      <c r="C514" s="110"/>
      <c r="D514" s="83"/>
      <c r="E514" s="83"/>
      <c r="F514" s="83"/>
      <c r="G514" s="72"/>
      <c r="H514" s="83"/>
      <c r="I514" s="83"/>
      <c r="J514" s="83"/>
      <c r="K514" s="83"/>
      <c r="L514" s="72"/>
      <c r="M514" s="83"/>
      <c r="N514" s="83"/>
      <c r="O514" s="98"/>
      <c r="P514" s="98"/>
      <c r="Q514" s="98"/>
      <c r="R514" s="98"/>
      <c r="S514" s="99"/>
      <c r="T514" s="112"/>
      <c r="U514" s="80"/>
      <c r="V514" s="80"/>
      <c r="X514" s="80"/>
    </row>
    <row r="515" spans="1:24">
      <c r="A515" s="83"/>
      <c r="B515" s="110"/>
      <c r="C515" s="110"/>
      <c r="D515" s="83"/>
      <c r="E515" s="83"/>
      <c r="F515" s="83"/>
      <c r="G515" s="72"/>
      <c r="H515" s="83"/>
      <c r="I515" s="83"/>
      <c r="J515" s="83"/>
      <c r="K515" s="83"/>
      <c r="L515" s="72"/>
      <c r="M515" s="83"/>
      <c r="N515" s="83"/>
      <c r="O515" s="98"/>
      <c r="P515" s="98"/>
      <c r="Q515" s="98"/>
      <c r="R515" s="98"/>
      <c r="S515" s="99"/>
      <c r="T515" s="112"/>
      <c r="U515" s="80"/>
      <c r="V515" s="80"/>
      <c r="X515" s="80"/>
    </row>
    <row r="516" spans="1:24">
      <c r="A516" s="83"/>
      <c r="B516" s="110"/>
      <c r="C516" s="110"/>
      <c r="D516" s="83"/>
      <c r="E516" s="83"/>
      <c r="F516" s="83"/>
      <c r="G516" s="72"/>
      <c r="H516" s="83"/>
      <c r="I516" s="83"/>
      <c r="J516" s="83"/>
      <c r="K516" s="83"/>
      <c r="L516" s="72"/>
      <c r="M516" s="83"/>
      <c r="N516" s="83"/>
      <c r="O516" s="98"/>
      <c r="P516" s="98"/>
      <c r="Q516" s="98"/>
      <c r="R516" s="98"/>
      <c r="S516" s="99"/>
      <c r="T516" s="112"/>
      <c r="U516" s="80"/>
      <c r="V516" s="80"/>
      <c r="X516" s="80"/>
    </row>
    <row r="517" spans="1:24">
      <c r="A517" s="83"/>
      <c r="B517" s="110"/>
      <c r="C517" s="110"/>
      <c r="D517" s="83"/>
      <c r="E517" s="83"/>
      <c r="F517" s="83"/>
      <c r="G517" s="72"/>
      <c r="H517" s="83"/>
      <c r="I517" s="83"/>
      <c r="J517" s="83"/>
      <c r="K517" s="83"/>
      <c r="L517" s="72"/>
      <c r="M517" s="83"/>
      <c r="N517" s="83"/>
      <c r="O517" s="98"/>
      <c r="P517" s="98"/>
      <c r="Q517" s="98"/>
      <c r="R517" s="98"/>
      <c r="S517" s="99"/>
      <c r="T517" s="112"/>
      <c r="U517" s="80"/>
      <c r="V517" s="80"/>
      <c r="X517" s="80"/>
    </row>
    <row r="518" spans="1:24">
      <c r="A518" s="83"/>
      <c r="B518" s="110"/>
      <c r="C518" s="110"/>
      <c r="D518" s="83"/>
      <c r="E518" s="83"/>
      <c r="F518" s="83"/>
      <c r="G518" s="72"/>
      <c r="H518" s="83"/>
      <c r="I518" s="83"/>
      <c r="J518" s="83"/>
      <c r="K518" s="83"/>
      <c r="L518" s="72"/>
      <c r="M518" s="83"/>
      <c r="N518" s="83"/>
      <c r="O518" s="98"/>
      <c r="P518" s="98"/>
      <c r="Q518" s="98"/>
      <c r="R518" s="98"/>
      <c r="S518" s="99"/>
      <c r="T518" s="112"/>
      <c r="U518" s="80"/>
      <c r="V518" s="80"/>
      <c r="X518" s="80"/>
    </row>
    <row r="519" spans="1:24">
      <c r="A519" s="83"/>
      <c r="B519" s="110"/>
      <c r="C519" s="110"/>
      <c r="D519" s="83"/>
      <c r="E519" s="83"/>
      <c r="F519" s="83"/>
      <c r="G519" s="72"/>
      <c r="H519" s="83"/>
      <c r="I519" s="83"/>
      <c r="J519" s="83"/>
      <c r="K519" s="83"/>
      <c r="L519" s="72"/>
      <c r="M519" s="83"/>
      <c r="N519" s="83"/>
      <c r="O519" s="98"/>
      <c r="P519" s="98"/>
      <c r="Q519" s="98"/>
      <c r="R519" s="98"/>
      <c r="S519" s="99"/>
      <c r="T519" s="112"/>
      <c r="U519" s="80"/>
      <c r="V519" s="80"/>
      <c r="X519" s="80"/>
    </row>
    <row r="520" spans="1:24">
      <c r="A520" s="83"/>
      <c r="B520" s="110"/>
      <c r="C520" s="110"/>
      <c r="D520" s="83"/>
      <c r="E520" s="83"/>
      <c r="F520" s="83"/>
      <c r="G520" s="72"/>
      <c r="H520" s="83"/>
      <c r="I520" s="83"/>
      <c r="J520" s="83"/>
      <c r="K520" s="83"/>
      <c r="L520" s="72"/>
      <c r="M520" s="83"/>
      <c r="N520" s="83"/>
      <c r="O520" s="98"/>
      <c r="P520" s="98"/>
      <c r="Q520" s="98"/>
      <c r="R520" s="98"/>
      <c r="S520" s="99"/>
      <c r="T520" s="112"/>
      <c r="U520" s="80"/>
      <c r="V520" s="80"/>
      <c r="X520" s="80"/>
    </row>
    <row r="521" spans="1:24">
      <c r="A521" s="83"/>
      <c r="B521" s="110"/>
      <c r="C521" s="110"/>
      <c r="D521" s="83"/>
      <c r="E521" s="83"/>
      <c r="F521" s="83"/>
      <c r="G521" s="72"/>
      <c r="H521" s="83"/>
      <c r="I521" s="83"/>
      <c r="J521" s="83"/>
      <c r="K521" s="83"/>
      <c r="L521" s="72"/>
      <c r="M521" s="83"/>
      <c r="N521" s="83"/>
      <c r="O521" s="98"/>
      <c r="P521" s="98"/>
      <c r="Q521" s="98"/>
      <c r="R521" s="98"/>
      <c r="S521" s="99"/>
      <c r="T521" s="112"/>
      <c r="U521" s="80"/>
      <c r="V521" s="80"/>
      <c r="X521" s="80"/>
    </row>
    <row r="522" spans="1:24">
      <c r="A522" s="83"/>
      <c r="B522" s="110"/>
      <c r="C522" s="110"/>
      <c r="D522" s="83"/>
      <c r="E522" s="83"/>
      <c r="F522" s="83"/>
      <c r="G522" s="72"/>
      <c r="H522" s="83"/>
      <c r="I522" s="83"/>
      <c r="J522" s="83"/>
      <c r="K522" s="83"/>
      <c r="L522" s="72"/>
      <c r="M522" s="83"/>
      <c r="N522" s="83"/>
      <c r="O522" s="98"/>
      <c r="P522" s="98"/>
      <c r="Q522" s="98"/>
      <c r="R522" s="98"/>
      <c r="S522" s="99"/>
      <c r="T522" s="112"/>
      <c r="U522" s="80"/>
      <c r="V522" s="80"/>
      <c r="X522" s="80"/>
    </row>
    <row r="523" spans="1:24">
      <c r="A523" s="83"/>
      <c r="B523" s="110"/>
      <c r="C523" s="110"/>
      <c r="D523" s="83"/>
      <c r="E523" s="83"/>
      <c r="F523" s="83"/>
      <c r="G523" s="72"/>
      <c r="H523" s="83"/>
      <c r="I523" s="83"/>
      <c r="J523" s="83"/>
      <c r="K523" s="83"/>
      <c r="L523" s="72"/>
      <c r="M523" s="83"/>
      <c r="N523" s="83"/>
      <c r="O523" s="98"/>
      <c r="P523" s="98"/>
      <c r="Q523" s="98"/>
      <c r="R523" s="98"/>
      <c r="S523" s="99"/>
      <c r="T523" s="112"/>
      <c r="U523" s="80"/>
      <c r="V523" s="80"/>
      <c r="X523" s="80"/>
    </row>
    <row r="524" spans="1:24">
      <c r="A524" s="83"/>
      <c r="B524" s="110"/>
      <c r="C524" s="110"/>
      <c r="D524" s="83"/>
      <c r="E524" s="83"/>
      <c r="F524" s="83"/>
      <c r="G524" s="72"/>
      <c r="H524" s="83"/>
      <c r="I524" s="83"/>
      <c r="J524" s="83"/>
      <c r="K524" s="83"/>
      <c r="L524" s="72"/>
      <c r="M524" s="83"/>
      <c r="N524" s="83"/>
      <c r="O524" s="98"/>
      <c r="P524" s="98"/>
      <c r="Q524" s="98"/>
      <c r="R524" s="98"/>
      <c r="S524" s="99"/>
      <c r="T524" s="112"/>
      <c r="U524" s="80"/>
      <c r="V524" s="80"/>
      <c r="X524" s="80"/>
    </row>
    <row r="525" spans="1:24">
      <c r="A525" s="83"/>
      <c r="B525" s="110"/>
      <c r="C525" s="110"/>
      <c r="D525" s="83"/>
      <c r="E525" s="83"/>
      <c r="F525" s="83"/>
      <c r="G525" s="72"/>
      <c r="H525" s="83"/>
      <c r="I525" s="83"/>
      <c r="J525" s="83"/>
      <c r="K525" s="83"/>
      <c r="L525" s="72"/>
      <c r="M525" s="83"/>
      <c r="N525" s="83"/>
      <c r="O525" s="98"/>
      <c r="P525" s="98"/>
      <c r="Q525" s="98"/>
      <c r="R525" s="98"/>
      <c r="S525" s="99"/>
      <c r="T525" s="112"/>
      <c r="U525" s="80"/>
      <c r="V525" s="80"/>
      <c r="X525" s="80"/>
    </row>
    <row r="526" spans="1:24">
      <c r="A526" s="83"/>
      <c r="B526" s="110"/>
      <c r="C526" s="110"/>
      <c r="D526" s="83"/>
      <c r="E526" s="83"/>
      <c r="F526" s="83"/>
      <c r="G526" s="72"/>
      <c r="H526" s="83"/>
      <c r="I526" s="83"/>
      <c r="J526" s="83"/>
      <c r="K526" s="83"/>
      <c r="L526" s="72"/>
      <c r="M526" s="83"/>
      <c r="N526" s="83"/>
      <c r="O526" s="98"/>
      <c r="P526" s="98"/>
      <c r="Q526" s="98"/>
      <c r="R526" s="98"/>
      <c r="S526" s="99"/>
      <c r="T526" s="112"/>
      <c r="U526" s="80"/>
      <c r="V526" s="80"/>
      <c r="X526" s="80"/>
    </row>
    <row r="527" spans="1:24">
      <c r="A527" s="83"/>
      <c r="B527" s="110"/>
      <c r="C527" s="110"/>
      <c r="D527" s="83"/>
      <c r="E527" s="83"/>
      <c r="F527" s="83"/>
      <c r="G527" s="72"/>
      <c r="H527" s="83"/>
      <c r="I527" s="83"/>
      <c r="J527" s="83"/>
      <c r="K527" s="83"/>
      <c r="L527" s="72"/>
      <c r="M527" s="83"/>
      <c r="N527" s="83"/>
      <c r="O527" s="98"/>
      <c r="P527" s="98"/>
      <c r="Q527" s="98"/>
      <c r="R527" s="98"/>
      <c r="S527" s="99"/>
      <c r="T527" s="112"/>
      <c r="U527" s="80"/>
      <c r="V527" s="80"/>
      <c r="X527" s="80"/>
    </row>
    <row r="528" spans="1:24">
      <c r="A528" s="83"/>
      <c r="B528" s="110"/>
      <c r="C528" s="110"/>
      <c r="D528" s="83"/>
      <c r="E528" s="83"/>
      <c r="F528" s="83"/>
      <c r="G528" s="72"/>
      <c r="H528" s="83"/>
      <c r="I528" s="83"/>
      <c r="J528" s="83"/>
      <c r="K528" s="83"/>
      <c r="L528" s="72"/>
      <c r="M528" s="83"/>
      <c r="N528" s="83"/>
      <c r="O528" s="98"/>
      <c r="P528" s="98"/>
      <c r="Q528" s="98"/>
      <c r="R528" s="98"/>
      <c r="S528" s="99"/>
      <c r="T528" s="112"/>
      <c r="U528" s="80"/>
      <c r="V528" s="80"/>
      <c r="X528" s="80"/>
    </row>
    <row r="529" spans="1:24">
      <c r="A529" s="83"/>
      <c r="B529" s="110"/>
      <c r="C529" s="110"/>
      <c r="D529" s="83"/>
      <c r="E529" s="83"/>
      <c r="F529" s="83"/>
      <c r="G529" s="72"/>
      <c r="H529" s="83"/>
      <c r="I529" s="83"/>
      <c r="J529" s="83"/>
      <c r="K529" s="83"/>
      <c r="L529" s="72"/>
      <c r="M529" s="83"/>
      <c r="N529" s="83"/>
      <c r="O529" s="98"/>
      <c r="P529" s="98"/>
      <c r="Q529" s="98"/>
      <c r="R529" s="98"/>
      <c r="S529" s="99"/>
      <c r="T529" s="112"/>
      <c r="U529" s="80"/>
      <c r="V529" s="80"/>
      <c r="X529" s="80"/>
    </row>
    <row r="530" spans="1:24">
      <c r="A530" s="83"/>
      <c r="B530" s="110"/>
      <c r="C530" s="110"/>
      <c r="D530" s="83"/>
      <c r="E530" s="83"/>
      <c r="F530" s="83"/>
      <c r="G530" s="72"/>
      <c r="H530" s="83"/>
      <c r="I530" s="83"/>
      <c r="J530" s="83"/>
      <c r="K530" s="83"/>
      <c r="L530" s="72"/>
      <c r="M530" s="83"/>
      <c r="N530" s="83"/>
      <c r="O530" s="98"/>
      <c r="P530" s="98"/>
      <c r="Q530" s="98"/>
      <c r="R530" s="98"/>
      <c r="S530" s="99"/>
      <c r="T530" s="112"/>
      <c r="U530" s="80"/>
      <c r="V530" s="80"/>
      <c r="X530" s="80"/>
    </row>
    <row r="531" spans="1:24">
      <c r="A531" s="83"/>
      <c r="B531" s="110"/>
      <c r="C531" s="110"/>
      <c r="D531" s="83"/>
      <c r="E531" s="83"/>
      <c r="F531" s="83"/>
      <c r="G531" s="72"/>
      <c r="H531" s="83"/>
      <c r="I531" s="83"/>
      <c r="J531" s="83"/>
      <c r="K531" s="83"/>
      <c r="L531" s="72"/>
      <c r="M531" s="83"/>
      <c r="N531" s="83"/>
      <c r="O531" s="98"/>
      <c r="P531" s="98"/>
      <c r="Q531" s="98"/>
      <c r="R531" s="98"/>
      <c r="S531" s="99"/>
      <c r="T531" s="112"/>
      <c r="U531" s="80"/>
      <c r="V531" s="80"/>
      <c r="X531" s="80"/>
    </row>
    <row r="532" spans="1:24">
      <c r="A532" s="83"/>
      <c r="B532" s="110"/>
      <c r="C532" s="110"/>
      <c r="D532" s="83"/>
      <c r="E532" s="83"/>
      <c r="F532" s="83"/>
      <c r="G532" s="72"/>
      <c r="H532" s="83"/>
      <c r="I532" s="83"/>
      <c r="J532" s="83"/>
      <c r="K532" s="83"/>
      <c r="L532" s="72"/>
      <c r="M532" s="83"/>
      <c r="N532" s="83"/>
      <c r="O532" s="98"/>
      <c r="P532" s="98"/>
      <c r="Q532" s="98"/>
      <c r="R532" s="98"/>
      <c r="S532" s="99"/>
      <c r="T532" s="112"/>
      <c r="U532" s="80"/>
      <c r="V532" s="80"/>
      <c r="X532" s="80"/>
    </row>
    <row r="533" spans="1:24">
      <c r="A533" s="83"/>
      <c r="B533" s="110"/>
      <c r="C533" s="110"/>
      <c r="D533" s="83"/>
      <c r="E533" s="83"/>
      <c r="F533" s="83"/>
      <c r="G533" s="72"/>
      <c r="H533" s="83"/>
      <c r="I533" s="83"/>
      <c r="J533" s="83"/>
      <c r="K533" s="83"/>
      <c r="L533" s="72"/>
      <c r="M533" s="83"/>
      <c r="N533" s="83"/>
      <c r="O533" s="98"/>
      <c r="P533" s="98"/>
      <c r="Q533" s="98"/>
      <c r="R533" s="98"/>
      <c r="S533" s="99"/>
      <c r="T533" s="112"/>
      <c r="U533" s="80"/>
      <c r="V533" s="80"/>
      <c r="X533" s="80"/>
    </row>
    <row r="534" spans="1:24">
      <c r="A534" s="83"/>
      <c r="B534" s="110"/>
      <c r="C534" s="110"/>
      <c r="D534" s="83"/>
      <c r="E534" s="83"/>
      <c r="F534" s="83"/>
      <c r="G534" s="72"/>
      <c r="H534" s="83"/>
      <c r="I534" s="83"/>
      <c r="J534" s="83"/>
      <c r="K534" s="83"/>
      <c r="L534" s="72"/>
      <c r="M534" s="83"/>
      <c r="N534" s="83"/>
      <c r="O534" s="98"/>
      <c r="P534" s="98"/>
      <c r="Q534" s="98"/>
      <c r="R534" s="98"/>
      <c r="S534" s="99"/>
      <c r="T534" s="112"/>
      <c r="U534" s="80"/>
      <c r="V534" s="80"/>
      <c r="X534" s="80"/>
    </row>
    <row r="535" spans="1:24">
      <c r="A535" s="83"/>
      <c r="B535" s="110"/>
      <c r="C535" s="110"/>
      <c r="D535" s="83"/>
      <c r="E535" s="83"/>
      <c r="F535" s="83"/>
      <c r="G535" s="72"/>
      <c r="H535" s="83"/>
      <c r="I535" s="83"/>
      <c r="J535" s="83"/>
      <c r="K535" s="83"/>
      <c r="L535" s="72"/>
      <c r="M535" s="83"/>
      <c r="N535" s="83"/>
      <c r="O535" s="98"/>
      <c r="P535" s="98"/>
      <c r="Q535" s="98"/>
      <c r="R535" s="98"/>
      <c r="S535" s="99"/>
      <c r="T535" s="112"/>
      <c r="U535" s="80"/>
      <c r="V535" s="80"/>
      <c r="X535" s="80"/>
    </row>
    <row r="536" spans="1:24">
      <c r="A536" s="83"/>
      <c r="B536" s="110"/>
      <c r="C536" s="110"/>
      <c r="D536" s="83"/>
      <c r="E536" s="83"/>
      <c r="F536" s="83"/>
      <c r="G536" s="72"/>
      <c r="H536" s="83"/>
      <c r="I536" s="83"/>
      <c r="J536" s="83"/>
      <c r="K536" s="83"/>
      <c r="L536" s="72"/>
      <c r="M536" s="83"/>
      <c r="N536" s="83"/>
      <c r="O536" s="98"/>
      <c r="P536" s="98"/>
      <c r="Q536" s="98"/>
      <c r="R536" s="98"/>
      <c r="S536" s="99"/>
      <c r="T536" s="112"/>
      <c r="U536" s="80"/>
      <c r="V536" s="80"/>
      <c r="X536" s="80"/>
    </row>
    <row r="537" spans="1:24">
      <c r="A537" s="83"/>
      <c r="B537" s="110"/>
      <c r="C537" s="110"/>
      <c r="D537" s="83"/>
      <c r="E537" s="83"/>
      <c r="F537" s="83"/>
      <c r="G537" s="72"/>
      <c r="H537" s="83"/>
      <c r="I537" s="83"/>
      <c r="J537" s="83"/>
      <c r="K537" s="83"/>
      <c r="L537" s="72"/>
      <c r="M537" s="83"/>
      <c r="N537" s="83"/>
      <c r="O537" s="98"/>
      <c r="P537" s="98"/>
      <c r="Q537" s="98"/>
      <c r="R537" s="98"/>
      <c r="S537" s="99"/>
      <c r="T537" s="112"/>
      <c r="U537" s="80"/>
      <c r="V537" s="80"/>
      <c r="X537" s="80"/>
    </row>
    <row r="538" spans="1:24">
      <c r="A538" s="83"/>
      <c r="B538" s="110"/>
      <c r="C538" s="110"/>
      <c r="D538" s="83"/>
      <c r="E538" s="83"/>
      <c r="F538" s="83"/>
      <c r="G538" s="72"/>
      <c r="H538" s="83"/>
      <c r="I538" s="83"/>
      <c r="J538" s="83"/>
      <c r="K538" s="83"/>
      <c r="L538" s="72"/>
      <c r="M538" s="83"/>
      <c r="N538" s="83"/>
      <c r="O538" s="98"/>
      <c r="P538" s="98"/>
      <c r="Q538" s="98"/>
      <c r="R538" s="98"/>
      <c r="S538" s="99"/>
      <c r="T538" s="112"/>
      <c r="U538" s="80"/>
      <c r="V538" s="80"/>
      <c r="X538" s="80"/>
    </row>
    <row r="539" spans="1:24">
      <c r="A539" s="83"/>
      <c r="B539" s="110"/>
      <c r="C539" s="110"/>
      <c r="D539" s="83"/>
      <c r="E539" s="83"/>
      <c r="F539" s="83"/>
      <c r="G539" s="72"/>
      <c r="H539" s="83"/>
      <c r="I539" s="83"/>
      <c r="J539" s="83"/>
      <c r="K539" s="83"/>
      <c r="L539" s="72"/>
      <c r="M539" s="83"/>
      <c r="N539" s="83"/>
      <c r="O539" s="98"/>
      <c r="P539" s="98"/>
      <c r="Q539" s="98"/>
      <c r="R539" s="98"/>
      <c r="S539" s="99"/>
      <c r="T539" s="112"/>
      <c r="U539" s="80"/>
      <c r="V539" s="80"/>
      <c r="X539" s="80"/>
    </row>
    <row r="540" spans="1:24">
      <c r="A540" s="83"/>
      <c r="B540" s="110"/>
      <c r="C540" s="110"/>
      <c r="D540" s="83"/>
      <c r="E540" s="83"/>
      <c r="F540" s="83"/>
      <c r="G540" s="72"/>
      <c r="H540" s="83"/>
      <c r="I540" s="83"/>
      <c r="J540" s="83"/>
      <c r="K540" s="83"/>
      <c r="L540" s="72"/>
      <c r="M540" s="83"/>
      <c r="N540" s="83"/>
      <c r="O540" s="98"/>
      <c r="P540" s="98"/>
      <c r="Q540" s="98"/>
      <c r="R540" s="98"/>
      <c r="S540" s="99"/>
      <c r="T540" s="112"/>
      <c r="U540" s="80"/>
      <c r="V540" s="80"/>
      <c r="X540" s="80"/>
    </row>
    <row r="541" spans="1:24">
      <c r="A541" s="83"/>
      <c r="B541" s="110"/>
      <c r="C541" s="110"/>
      <c r="D541" s="83"/>
      <c r="E541" s="83"/>
      <c r="F541" s="83"/>
      <c r="G541" s="72"/>
      <c r="H541" s="83"/>
      <c r="I541" s="83"/>
      <c r="J541" s="83"/>
      <c r="K541" s="83"/>
      <c r="L541" s="72"/>
      <c r="M541" s="83"/>
      <c r="N541" s="83"/>
      <c r="O541" s="98"/>
      <c r="P541" s="98"/>
      <c r="Q541" s="98"/>
      <c r="R541" s="98"/>
      <c r="S541" s="99"/>
      <c r="T541" s="112"/>
      <c r="U541" s="80"/>
      <c r="V541" s="80"/>
      <c r="X541" s="80"/>
    </row>
    <row r="542" spans="1:24">
      <c r="A542" s="83"/>
      <c r="B542" s="110"/>
      <c r="C542" s="110"/>
      <c r="D542" s="83"/>
      <c r="E542" s="83"/>
      <c r="F542" s="83"/>
      <c r="G542" s="72"/>
      <c r="H542" s="83"/>
      <c r="I542" s="83"/>
      <c r="J542" s="83"/>
      <c r="K542" s="83"/>
      <c r="L542" s="72"/>
      <c r="M542" s="83"/>
      <c r="N542" s="83"/>
      <c r="O542" s="98"/>
      <c r="P542" s="98"/>
      <c r="Q542" s="98"/>
      <c r="R542" s="98"/>
      <c r="S542" s="99"/>
      <c r="T542" s="112"/>
      <c r="U542" s="80"/>
      <c r="V542" s="80"/>
      <c r="X542" s="80"/>
    </row>
    <row r="543" spans="1:24">
      <c r="A543" s="83"/>
      <c r="B543" s="110"/>
      <c r="C543" s="110"/>
      <c r="D543" s="83"/>
      <c r="E543" s="83"/>
      <c r="F543" s="83"/>
      <c r="G543" s="72"/>
      <c r="H543" s="83"/>
      <c r="I543" s="83"/>
      <c r="J543" s="83"/>
      <c r="K543" s="83"/>
      <c r="L543" s="72"/>
      <c r="M543" s="83"/>
      <c r="N543" s="83"/>
      <c r="O543" s="98"/>
      <c r="P543" s="98"/>
      <c r="Q543" s="98"/>
      <c r="R543" s="98"/>
      <c r="S543" s="99"/>
      <c r="T543" s="112"/>
      <c r="U543" s="80"/>
      <c r="V543" s="80"/>
      <c r="X543" s="80"/>
    </row>
    <row r="544" spans="1:24">
      <c r="A544" s="83"/>
      <c r="B544" s="110"/>
      <c r="C544" s="110"/>
      <c r="D544" s="83"/>
      <c r="E544" s="83"/>
      <c r="F544" s="83"/>
      <c r="G544" s="72"/>
      <c r="H544" s="83"/>
      <c r="I544" s="83"/>
      <c r="J544" s="83"/>
      <c r="K544" s="83"/>
      <c r="L544" s="72"/>
      <c r="M544" s="83"/>
      <c r="N544" s="83"/>
      <c r="O544" s="98"/>
      <c r="P544" s="98"/>
      <c r="Q544" s="98"/>
      <c r="R544" s="98"/>
      <c r="S544" s="99"/>
      <c r="T544" s="112"/>
      <c r="U544" s="80"/>
      <c r="V544" s="80"/>
      <c r="X544" s="80"/>
    </row>
    <row r="545" spans="1:24">
      <c r="A545" s="83"/>
      <c r="B545" s="110"/>
      <c r="C545" s="110"/>
      <c r="D545" s="83"/>
      <c r="E545" s="83"/>
      <c r="F545" s="83"/>
      <c r="G545" s="72"/>
      <c r="H545" s="83"/>
      <c r="I545" s="83"/>
      <c r="J545" s="83"/>
      <c r="K545" s="83"/>
      <c r="L545" s="72"/>
      <c r="M545" s="83"/>
      <c r="N545" s="83"/>
      <c r="O545" s="98"/>
      <c r="P545" s="98"/>
      <c r="Q545" s="98"/>
      <c r="R545" s="98"/>
      <c r="S545" s="99"/>
      <c r="T545" s="112"/>
      <c r="U545" s="80"/>
      <c r="V545" s="80"/>
      <c r="X545" s="80"/>
    </row>
    <row r="546" spans="1:24">
      <c r="A546" s="83"/>
      <c r="B546" s="110"/>
      <c r="C546" s="110"/>
      <c r="D546" s="83"/>
      <c r="E546" s="83"/>
      <c r="F546" s="83"/>
      <c r="G546" s="72"/>
      <c r="H546" s="83"/>
      <c r="I546" s="83"/>
      <c r="J546" s="83"/>
      <c r="K546" s="83"/>
      <c r="L546" s="72"/>
      <c r="M546" s="83"/>
      <c r="N546" s="83"/>
      <c r="O546" s="98"/>
      <c r="P546" s="98"/>
      <c r="Q546" s="98"/>
      <c r="R546" s="98"/>
      <c r="S546" s="99"/>
      <c r="T546" s="112"/>
      <c r="U546" s="80"/>
      <c r="V546" s="80"/>
      <c r="X546" s="80"/>
    </row>
    <row r="547" spans="1:24">
      <c r="A547" s="83"/>
      <c r="B547" s="110"/>
      <c r="C547" s="110"/>
      <c r="D547" s="83"/>
      <c r="E547" s="83"/>
      <c r="F547" s="83"/>
      <c r="G547" s="72"/>
      <c r="H547" s="83"/>
      <c r="I547" s="83"/>
      <c r="J547" s="83"/>
      <c r="K547" s="83"/>
      <c r="L547" s="72"/>
      <c r="M547" s="83"/>
      <c r="N547" s="83"/>
      <c r="O547" s="98"/>
      <c r="P547" s="98"/>
      <c r="Q547" s="98"/>
      <c r="R547" s="98"/>
      <c r="S547" s="99"/>
      <c r="T547" s="112"/>
      <c r="U547" s="80"/>
      <c r="V547" s="80"/>
      <c r="X547" s="80"/>
    </row>
    <row r="548" spans="1:24">
      <c r="A548" s="83"/>
      <c r="B548" s="110"/>
      <c r="C548" s="110"/>
      <c r="D548" s="83"/>
      <c r="E548" s="83"/>
      <c r="F548" s="83"/>
      <c r="G548" s="72"/>
      <c r="H548" s="83"/>
      <c r="I548" s="83"/>
      <c r="J548" s="83"/>
      <c r="K548" s="83"/>
      <c r="L548" s="72"/>
      <c r="M548" s="83"/>
      <c r="N548" s="83"/>
      <c r="O548" s="98"/>
      <c r="P548" s="98"/>
      <c r="Q548" s="98"/>
      <c r="R548" s="98"/>
      <c r="S548" s="99"/>
      <c r="T548" s="112"/>
      <c r="U548" s="80"/>
      <c r="V548" s="80"/>
      <c r="X548" s="80"/>
    </row>
    <row r="549" spans="1:24">
      <c r="A549" s="83"/>
      <c r="B549" s="110"/>
      <c r="C549" s="110"/>
      <c r="D549" s="83"/>
      <c r="E549" s="83"/>
      <c r="F549" s="83"/>
      <c r="G549" s="72"/>
      <c r="H549" s="83"/>
      <c r="I549" s="83"/>
      <c r="J549" s="83"/>
      <c r="K549" s="83"/>
      <c r="L549" s="72"/>
      <c r="M549" s="83"/>
      <c r="N549" s="83"/>
      <c r="O549" s="98"/>
      <c r="P549" s="98"/>
      <c r="Q549" s="98"/>
      <c r="R549" s="98"/>
      <c r="S549" s="99"/>
      <c r="T549" s="112"/>
      <c r="U549" s="80"/>
      <c r="V549" s="80"/>
      <c r="X549" s="80"/>
    </row>
    <row r="550" spans="1:24">
      <c r="A550" s="83"/>
      <c r="B550" s="110"/>
      <c r="C550" s="110"/>
      <c r="D550" s="83"/>
      <c r="E550" s="83"/>
      <c r="F550" s="83"/>
      <c r="G550" s="72"/>
      <c r="H550" s="83"/>
      <c r="I550" s="83"/>
      <c r="J550" s="83"/>
      <c r="K550" s="83"/>
      <c r="L550" s="72"/>
      <c r="M550" s="83"/>
      <c r="N550" s="83"/>
      <c r="O550" s="98"/>
      <c r="P550" s="98"/>
      <c r="Q550" s="98"/>
      <c r="R550" s="98"/>
      <c r="S550" s="99"/>
      <c r="T550" s="112"/>
      <c r="U550" s="80"/>
      <c r="V550" s="80"/>
      <c r="X550" s="80"/>
    </row>
    <row r="551" spans="1:24">
      <c r="A551" s="83"/>
      <c r="B551" s="110"/>
      <c r="C551" s="110"/>
      <c r="D551" s="83"/>
      <c r="E551" s="83"/>
      <c r="F551" s="83"/>
      <c r="G551" s="72"/>
      <c r="H551" s="83"/>
      <c r="I551" s="83"/>
      <c r="J551" s="83"/>
      <c r="K551" s="83"/>
      <c r="L551" s="72"/>
      <c r="M551" s="83"/>
      <c r="N551" s="83"/>
      <c r="O551" s="98"/>
      <c r="P551" s="98"/>
      <c r="Q551" s="98"/>
      <c r="R551" s="98"/>
      <c r="S551" s="99"/>
      <c r="T551" s="112"/>
      <c r="U551" s="80"/>
      <c r="V551" s="80"/>
      <c r="X551" s="80"/>
    </row>
    <row r="552" spans="1:24">
      <c r="A552" s="83"/>
      <c r="B552" s="110"/>
      <c r="C552" s="110"/>
      <c r="D552" s="83"/>
      <c r="E552" s="83"/>
      <c r="F552" s="83"/>
      <c r="G552" s="72"/>
      <c r="H552" s="83"/>
      <c r="I552" s="83"/>
      <c r="J552" s="83"/>
      <c r="K552" s="83"/>
      <c r="L552" s="72"/>
      <c r="M552" s="83"/>
      <c r="N552" s="83"/>
      <c r="O552" s="98"/>
      <c r="P552" s="98"/>
      <c r="Q552" s="98"/>
      <c r="R552" s="98"/>
      <c r="S552" s="99"/>
      <c r="T552" s="112"/>
      <c r="U552" s="80"/>
      <c r="V552" s="80"/>
      <c r="X552" s="80"/>
    </row>
    <row r="553" spans="1:24">
      <c r="A553" s="83"/>
      <c r="B553" s="110"/>
      <c r="C553" s="110"/>
      <c r="D553" s="83"/>
      <c r="E553" s="83"/>
      <c r="F553" s="83"/>
      <c r="G553" s="72"/>
      <c r="H553" s="83"/>
      <c r="I553" s="83"/>
      <c r="J553" s="83"/>
      <c r="K553" s="83"/>
      <c r="L553" s="72"/>
      <c r="M553" s="83"/>
      <c r="N553" s="83"/>
      <c r="O553" s="98"/>
      <c r="P553" s="98"/>
      <c r="Q553" s="98"/>
      <c r="R553" s="98"/>
      <c r="S553" s="99"/>
      <c r="T553" s="112"/>
      <c r="U553" s="80"/>
      <c r="V553" s="80"/>
      <c r="X553" s="80"/>
    </row>
    <row r="554" spans="1:24">
      <c r="A554" s="83"/>
      <c r="B554" s="110"/>
      <c r="C554" s="110"/>
      <c r="D554" s="83"/>
      <c r="E554" s="83"/>
      <c r="F554" s="83"/>
      <c r="G554" s="72"/>
      <c r="H554" s="83"/>
      <c r="I554" s="83"/>
      <c r="J554" s="83"/>
      <c r="K554" s="83"/>
      <c r="L554" s="72"/>
      <c r="M554" s="83"/>
      <c r="N554" s="83"/>
      <c r="O554" s="98"/>
      <c r="P554" s="98"/>
      <c r="Q554" s="98"/>
      <c r="R554" s="98"/>
      <c r="S554" s="99"/>
      <c r="T554" s="112"/>
      <c r="U554" s="80"/>
      <c r="V554" s="80"/>
      <c r="X554" s="80"/>
    </row>
    <row r="555" spans="1:24">
      <c r="A555" s="83"/>
      <c r="B555" s="110"/>
      <c r="C555" s="110"/>
      <c r="D555" s="83"/>
      <c r="E555" s="83"/>
      <c r="F555" s="83"/>
      <c r="G555" s="72"/>
      <c r="H555" s="83"/>
      <c r="I555" s="83"/>
      <c r="J555" s="83"/>
      <c r="K555" s="83"/>
      <c r="L555" s="72"/>
      <c r="M555" s="83"/>
      <c r="N555" s="83"/>
      <c r="O555" s="98"/>
      <c r="P555" s="98"/>
      <c r="Q555" s="98"/>
      <c r="R555" s="98"/>
      <c r="S555" s="99"/>
      <c r="T555" s="112"/>
      <c r="U555" s="80"/>
      <c r="V555" s="80"/>
      <c r="X555" s="80"/>
    </row>
    <row r="556" spans="1:24">
      <c r="A556" s="83"/>
      <c r="B556" s="110"/>
      <c r="C556" s="110"/>
      <c r="D556" s="83"/>
      <c r="E556" s="83"/>
      <c r="F556" s="83"/>
      <c r="G556" s="72"/>
      <c r="H556" s="83"/>
      <c r="I556" s="83"/>
      <c r="J556" s="83"/>
      <c r="K556" s="83"/>
      <c r="L556" s="72"/>
      <c r="M556" s="83"/>
      <c r="N556" s="83"/>
      <c r="O556" s="98"/>
      <c r="P556" s="98"/>
      <c r="Q556" s="98"/>
      <c r="R556" s="98"/>
      <c r="S556" s="99"/>
      <c r="T556" s="112"/>
      <c r="U556" s="80"/>
      <c r="V556" s="80"/>
      <c r="X556" s="80"/>
    </row>
    <row r="557" spans="1:24">
      <c r="A557" s="83"/>
      <c r="B557" s="110"/>
      <c r="C557" s="110"/>
      <c r="D557" s="83"/>
      <c r="E557" s="83"/>
      <c r="F557" s="83"/>
      <c r="G557" s="72"/>
      <c r="H557" s="83"/>
      <c r="I557" s="83"/>
      <c r="J557" s="83"/>
      <c r="K557" s="83"/>
      <c r="L557" s="72"/>
      <c r="M557" s="83"/>
      <c r="N557" s="83"/>
      <c r="O557" s="98"/>
      <c r="P557" s="98"/>
      <c r="Q557" s="98"/>
      <c r="R557" s="98"/>
      <c r="S557" s="99"/>
      <c r="T557" s="112"/>
      <c r="U557" s="80"/>
      <c r="V557" s="80"/>
      <c r="X557" s="80"/>
    </row>
    <row r="558" spans="1:24">
      <c r="A558" s="83"/>
      <c r="B558" s="110"/>
      <c r="C558" s="110"/>
      <c r="D558" s="83"/>
      <c r="E558" s="83"/>
      <c r="F558" s="83"/>
      <c r="G558" s="72"/>
      <c r="H558" s="83"/>
      <c r="I558" s="83"/>
      <c r="J558" s="83"/>
      <c r="K558" s="83"/>
      <c r="L558" s="72"/>
      <c r="M558" s="83"/>
      <c r="N558" s="83"/>
      <c r="O558" s="98"/>
      <c r="P558" s="98"/>
      <c r="Q558" s="98"/>
      <c r="R558" s="98"/>
      <c r="S558" s="99"/>
      <c r="T558" s="112"/>
      <c r="U558" s="80"/>
      <c r="V558" s="80"/>
      <c r="X558" s="80"/>
    </row>
    <row r="559" spans="1:24">
      <c r="A559" s="83"/>
      <c r="B559" s="110"/>
      <c r="C559" s="110"/>
      <c r="D559" s="83"/>
      <c r="E559" s="83"/>
      <c r="F559" s="83"/>
      <c r="G559" s="72"/>
      <c r="H559" s="83"/>
      <c r="I559" s="83"/>
      <c r="J559" s="83"/>
      <c r="K559" s="83"/>
      <c r="L559" s="72"/>
      <c r="M559" s="83"/>
      <c r="N559" s="83"/>
      <c r="O559" s="98"/>
      <c r="P559" s="98"/>
      <c r="Q559" s="98"/>
      <c r="R559" s="98"/>
      <c r="S559" s="99"/>
      <c r="T559" s="112"/>
      <c r="U559" s="80"/>
      <c r="V559" s="80"/>
      <c r="X559" s="80"/>
    </row>
    <row r="560" spans="1:24">
      <c r="A560" s="83"/>
      <c r="B560" s="110"/>
      <c r="C560" s="110"/>
      <c r="D560" s="83"/>
      <c r="E560" s="83"/>
      <c r="F560" s="83"/>
      <c r="G560" s="72"/>
      <c r="H560" s="83"/>
      <c r="I560" s="83"/>
      <c r="J560" s="83"/>
      <c r="K560" s="83"/>
      <c r="L560" s="72"/>
      <c r="M560" s="83"/>
      <c r="N560" s="83"/>
      <c r="O560" s="98"/>
      <c r="P560" s="98"/>
      <c r="Q560" s="98"/>
      <c r="R560" s="98"/>
      <c r="S560" s="99"/>
      <c r="T560" s="112"/>
      <c r="U560" s="80"/>
      <c r="V560" s="80"/>
      <c r="X560" s="80"/>
    </row>
    <row r="561" spans="1:24">
      <c r="A561" s="83"/>
      <c r="B561" s="110"/>
      <c r="C561" s="110"/>
      <c r="D561" s="83"/>
      <c r="E561" s="83"/>
      <c r="F561" s="83"/>
      <c r="G561" s="72"/>
      <c r="H561" s="83"/>
      <c r="I561" s="83"/>
      <c r="J561" s="83"/>
      <c r="K561" s="83"/>
      <c r="L561" s="72"/>
      <c r="M561" s="83"/>
      <c r="N561" s="83"/>
      <c r="O561" s="98"/>
      <c r="P561" s="98"/>
      <c r="Q561" s="98"/>
      <c r="R561" s="98"/>
      <c r="S561" s="99"/>
      <c r="T561" s="112"/>
      <c r="U561" s="80"/>
      <c r="V561" s="80"/>
      <c r="X561" s="80"/>
    </row>
    <row r="562" spans="1:24">
      <c r="A562" s="83"/>
      <c r="B562" s="110"/>
      <c r="C562" s="110"/>
      <c r="D562" s="83"/>
      <c r="E562" s="83"/>
      <c r="F562" s="83"/>
      <c r="G562" s="72"/>
      <c r="H562" s="83"/>
      <c r="I562" s="83"/>
      <c r="J562" s="83"/>
      <c r="K562" s="83"/>
      <c r="L562" s="72"/>
      <c r="M562" s="83"/>
      <c r="N562" s="83"/>
      <c r="O562" s="98"/>
      <c r="P562" s="98"/>
      <c r="Q562" s="98"/>
      <c r="R562" s="98"/>
      <c r="S562" s="99"/>
      <c r="T562" s="112"/>
      <c r="U562" s="80"/>
      <c r="V562" s="80"/>
      <c r="X562" s="80"/>
    </row>
    <row r="563" spans="1:24">
      <c r="A563" s="83"/>
      <c r="B563" s="110"/>
      <c r="C563" s="110"/>
      <c r="D563" s="83"/>
      <c r="E563" s="83"/>
      <c r="F563" s="83"/>
      <c r="G563" s="72"/>
      <c r="H563" s="83"/>
      <c r="I563" s="83"/>
      <c r="J563" s="83"/>
      <c r="K563" s="83"/>
      <c r="L563" s="72"/>
      <c r="M563" s="83"/>
      <c r="N563" s="83"/>
      <c r="O563" s="98"/>
      <c r="P563" s="98"/>
      <c r="Q563" s="98"/>
      <c r="R563" s="98"/>
      <c r="S563" s="99"/>
      <c r="T563" s="112"/>
      <c r="U563" s="80"/>
      <c r="V563" s="80"/>
      <c r="X563" s="80"/>
    </row>
    <row r="564" spans="1:24">
      <c r="A564" s="83"/>
      <c r="B564" s="110"/>
      <c r="C564" s="110"/>
      <c r="D564" s="83"/>
      <c r="E564" s="83"/>
      <c r="F564" s="83"/>
      <c r="G564" s="72"/>
      <c r="H564" s="83"/>
      <c r="I564" s="83"/>
      <c r="J564" s="83"/>
      <c r="K564" s="83"/>
      <c r="L564" s="72"/>
      <c r="M564" s="83"/>
      <c r="N564" s="83"/>
      <c r="O564" s="98"/>
      <c r="P564" s="98"/>
      <c r="Q564" s="98"/>
      <c r="R564" s="98"/>
      <c r="S564" s="99"/>
      <c r="T564" s="112"/>
      <c r="U564" s="80"/>
      <c r="V564" s="80"/>
      <c r="X564" s="80"/>
    </row>
    <row r="565" spans="1:24">
      <c r="A565" s="83"/>
      <c r="B565" s="110"/>
      <c r="C565" s="110"/>
      <c r="D565" s="83"/>
      <c r="E565" s="83"/>
      <c r="F565" s="83"/>
      <c r="G565" s="72"/>
      <c r="H565" s="83"/>
      <c r="I565" s="83"/>
      <c r="J565" s="83"/>
      <c r="K565" s="83"/>
      <c r="L565" s="72"/>
      <c r="M565" s="83"/>
      <c r="N565" s="83"/>
      <c r="O565" s="98"/>
      <c r="P565" s="98"/>
      <c r="Q565" s="98"/>
      <c r="R565" s="98"/>
      <c r="S565" s="99"/>
      <c r="T565" s="112"/>
      <c r="U565" s="80"/>
      <c r="V565" s="80"/>
      <c r="X565" s="80"/>
    </row>
    <row r="566" spans="1:24">
      <c r="A566" s="83"/>
      <c r="B566" s="110"/>
      <c r="C566" s="110"/>
      <c r="D566" s="83"/>
      <c r="E566" s="83"/>
      <c r="F566" s="83"/>
      <c r="G566" s="72"/>
      <c r="H566" s="83"/>
      <c r="I566" s="83"/>
      <c r="J566" s="83"/>
      <c r="K566" s="83"/>
      <c r="L566" s="72"/>
      <c r="M566" s="83"/>
      <c r="N566" s="83"/>
      <c r="O566" s="98"/>
      <c r="P566" s="98"/>
      <c r="Q566" s="98"/>
      <c r="R566" s="98"/>
      <c r="S566" s="99"/>
      <c r="T566" s="112"/>
      <c r="U566" s="80"/>
      <c r="V566" s="80"/>
      <c r="X566" s="80"/>
    </row>
    <row r="567" spans="1:24">
      <c r="A567" s="83"/>
      <c r="B567" s="110"/>
      <c r="C567" s="110"/>
      <c r="D567" s="83"/>
      <c r="E567" s="83"/>
      <c r="F567" s="83"/>
      <c r="G567" s="72"/>
      <c r="H567" s="83"/>
      <c r="I567" s="83"/>
      <c r="J567" s="83"/>
      <c r="K567" s="83"/>
      <c r="L567" s="72"/>
      <c r="M567" s="83"/>
      <c r="N567" s="83"/>
      <c r="O567" s="98"/>
      <c r="P567" s="98"/>
      <c r="Q567" s="98"/>
      <c r="R567" s="98"/>
      <c r="S567" s="99"/>
      <c r="T567" s="112"/>
      <c r="U567" s="80"/>
      <c r="V567" s="80"/>
      <c r="X567" s="80"/>
    </row>
    <row r="568" spans="1:24">
      <c r="A568" s="83"/>
      <c r="B568" s="110"/>
      <c r="C568" s="110"/>
      <c r="D568" s="83"/>
      <c r="E568" s="83"/>
      <c r="F568" s="83"/>
      <c r="G568" s="72"/>
      <c r="H568" s="83"/>
      <c r="I568" s="83"/>
      <c r="J568" s="83"/>
      <c r="K568" s="83"/>
      <c r="L568" s="72"/>
      <c r="M568" s="83"/>
      <c r="N568" s="83"/>
      <c r="O568" s="98"/>
      <c r="P568" s="98"/>
      <c r="Q568" s="98"/>
      <c r="R568" s="98"/>
      <c r="S568" s="99"/>
      <c r="T568" s="112"/>
      <c r="U568" s="80"/>
      <c r="V568" s="80"/>
      <c r="X568" s="80"/>
    </row>
    <row r="569" spans="1:24">
      <c r="A569" s="83"/>
      <c r="B569" s="110"/>
      <c r="C569" s="110"/>
      <c r="D569" s="83"/>
      <c r="E569" s="83"/>
      <c r="F569" s="83"/>
      <c r="G569" s="72"/>
      <c r="H569" s="83"/>
      <c r="I569" s="83"/>
      <c r="J569" s="83"/>
      <c r="K569" s="83"/>
      <c r="L569" s="72"/>
      <c r="M569" s="83"/>
      <c r="N569" s="83"/>
      <c r="O569" s="98"/>
      <c r="P569" s="98"/>
      <c r="Q569" s="98"/>
      <c r="R569" s="98"/>
      <c r="S569" s="99"/>
      <c r="T569" s="112"/>
      <c r="U569" s="80"/>
      <c r="V569" s="80"/>
      <c r="X569" s="80"/>
    </row>
    <row r="570" spans="1:24">
      <c r="A570" s="83"/>
      <c r="B570" s="110"/>
      <c r="C570" s="110"/>
      <c r="D570" s="83"/>
      <c r="E570" s="83"/>
      <c r="F570" s="83"/>
      <c r="G570" s="72"/>
      <c r="H570" s="83"/>
      <c r="I570" s="83"/>
      <c r="J570" s="83"/>
      <c r="K570" s="83"/>
      <c r="L570" s="72"/>
      <c r="M570" s="83"/>
      <c r="N570" s="83"/>
      <c r="O570" s="98"/>
      <c r="P570" s="98"/>
      <c r="Q570" s="98"/>
      <c r="R570" s="98"/>
      <c r="S570" s="99"/>
      <c r="T570" s="112"/>
      <c r="U570" s="80"/>
      <c r="V570" s="80"/>
      <c r="X570" s="80"/>
    </row>
    <row r="571" spans="1:24">
      <c r="A571" s="83"/>
      <c r="B571" s="110"/>
      <c r="C571" s="110"/>
      <c r="D571" s="83"/>
      <c r="E571" s="83"/>
      <c r="F571" s="83"/>
      <c r="G571" s="72"/>
      <c r="H571" s="83"/>
      <c r="I571" s="83"/>
      <c r="J571" s="83"/>
      <c r="K571" s="83"/>
      <c r="L571" s="72"/>
      <c r="M571" s="83"/>
      <c r="N571" s="83"/>
      <c r="O571" s="98"/>
      <c r="P571" s="98"/>
      <c r="Q571" s="98"/>
      <c r="R571" s="98"/>
      <c r="S571" s="99"/>
      <c r="T571" s="112"/>
      <c r="U571" s="80"/>
      <c r="V571" s="80"/>
      <c r="X571" s="80"/>
    </row>
  </sheetData>
  <autoFilter ref="A5:X8"/>
  <mergeCells count="15">
    <mergeCell ref="Y3:Y5"/>
    <mergeCell ref="N3:O4"/>
    <mergeCell ref="P3:Q4"/>
    <mergeCell ref="V3:W4"/>
    <mergeCell ref="S3:U4"/>
    <mergeCell ref="A2:X2"/>
    <mergeCell ref="D3:M3"/>
    <mergeCell ref="D4:H4"/>
    <mergeCell ref="I4:M4"/>
    <mergeCell ref="A9:U9"/>
    <mergeCell ref="A3:A5"/>
    <mergeCell ref="B3:B5"/>
    <mergeCell ref="C3:C5"/>
    <mergeCell ref="R3:R5"/>
    <mergeCell ref="X3:X5"/>
  </mergeCells>
  <phoneticPr fontId="5" type="noConversion"/>
  <pageMargins left="0.47244094488188981" right="0" top="0.27559055118110237" bottom="0.55118110236220474" header="0.31496062992125984" footer="0.59055118110236227"/>
  <pageSetup paperSize="9" scale="69" fitToHeight="0" orientation="landscape" r:id="rId1"/>
  <headerFooter>
    <evenFooter>&amp;C8</evenFooter>
    <firstFooter>&amp;C第 &amp;[5] 页，共 &amp;N 页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873"/>
  <sheetViews>
    <sheetView zoomScale="90" workbookViewId="0">
      <pane xSplit="2" ySplit="6" topLeftCell="C7" activePane="bottomRight" state="frozen"/>
      <selection pane="topRight"/>
      <selection pane="bottomLeft"/>
      <selection pane="bottomRight" activeCell="W8" sqref="W8"/>
    </sheetView>
  </sheetViews>
  <sheetFormatPr defaultColWidth="5.125" defaultRowHeight="14.25"/>
  <cols>
    <col min="1" max="1" width="9.875" style="12" customWidth="1"/>
    <col min="2" max="2" width="23.75" style="13" customWidth="1"/>
    <col min="3" max="3" width="5" style="14" customWidth="1"/>
    <col min="4" max="4" width="5.875" style="14" customWidth="1"/>
    <col min="5" max="12" width="5.125" style="14" customWidth="1"/>
    <col min="13" max="14" width="5.125" style="15" customWidth="1"/>
    <col min="15" max="16" width="5.625" style="16" customWidth="1"/>
    <col min="17" max="17" width="13.5" style="17" customWidth="1"/>
    <col min="18" max="18" width="5.25" style="14" customWidth="1"/>
    <col min="19" max="20" width="13.5" style="17" customWidth="1"/>
    <col min="21" max="22" width="14.25" style="18" customWidth="1"/>
    <col min="23" max="23" width="12.5" style="17" customWidth="1"/>
    <col min="24" max="24" width="9.5" style="18" customWidth="1"/>
    <col min="25" max="33" width="9" style="18" customWidth="1"/>
    <col min="34" max="225" width="5.125" style="18" customWidth="1"/>
    <col min="226" max="250" width="9" style="18" customWidth="1"/>
    <col min="251" max="251" width="7.125" style="18" customWidth="1"/>
    <col min="252" max="252" width="19.5" style="18" customWidth="1"/>
    <col min="253" max="16384" width="5.125" style="18"/>
  </cols>
  <sheetData>
    <row r="1" spans="1:24" ht="18.75" customHeight="1">
      <c r="A1" s="19"/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34"/>
      <c r="N1" s="34"/>
      <c r="O1" s="34"/>
      <c r="P1" s="34"/>
      <c r="Q1" s="35"/>
      <c r="R1" s="21"/>
      <c r="S1" s="35"/>
      <c r="T1" s="35"/>
      <c r="W1" s="35"/>
    </row>
    <row r="2" spans="1:24" ht="27" customHeight="1">
      <c r="A2" s="210" t="s">
        <v>366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2"/>
    </row>
    <row r="3" spans="1:24" s="10" customFormat="1" ht="23.25" customHeight="1">
      <c r="A3" s="212" t="s">
        <v>2</v>
      </c>
      <c r="B3" s="212" t="s">
        <v>3</v>
      </c>
      <c r="C3" s="203" t="s">
        <v>367</v>
      </c>
      <c r="D3" s="204"/>
      <c r="E3" s="204"/>
      <c r="F3" s="204"/>
      <c r="G3" s="204"/>
      <c r="H3" s="204"/>
      <c r="I3" s="204"/>
      <c r="J3" s="204"/>
      <c r="K3" s="204"/>
      <c r="L3" s="204"/>
      <c r="M3" s="203" t="s">
        <v>368</v>
      </c>
      <c r="N3" s="204"/>
      <c r="O3" s="203" t="s">
        <v>369</v>
      </c>
      <c r="P3" s="204"/>
      <c r="Q3" s="207" t="s">
        <v>370</v>
      </c>
      <c r="R3" s="207"/>
      <c r="S3" s="207"/>
      <c r="T3" s="207" t="s">
        <v>371</v>
      </c>
      <c r="U3" s="208"/>
      <c r="V3" s="207" t="s">
        <v>372</v>
      </c>
      <c r="W3" s="60"/>
      <c r="X3" s="60"/>
    </row>
    <row r="4" spans="1:24" s="11" customFormat="1" ht="18" customHeight="1">
      <c r="A4" s="213"/>
      <c r="B4" s="213"/>
      <c r="C4" s="208" t="s">
        <v>7</v>
      </c>
      <c r="D4" s="211"/>
      <c r="E4" s="211"/>
      <c r="F4" s="211"/>
      <c r="G4" s="211"/>
      <c r="H4" s="208" t="s">
        <v>8</v>
      </c>
      <c r="I4" s="211"/>
      <c r="J4" s="211"/>
      <c r="K4" s="211"/>
      <c r="L4" s="211"/>
      <c r="M4" s="205"/>
      <c r="N4" s="206"/>
      <c r="O4" s="205"/>
      <c r="P4" s="206"/>
      <c r="Q4" s="1" t="s">
        <v>9</v>
      </c>
      <c r="R4" s="207" t="s">
        <v>10</v>
      </c>
      <c r="S4" s="207"/>
      <c r="T4" s="207"/>
      <c r="U4" s="208"/>
      <c r="V4" s="207"/>
      <c r="W4" s="60"/>
      <c r="X4" s="60"/>
    </row>
    <row r="5" spans="1:24" s="10" customFormat="1" ht="34.5" customHeight="1">
      <c r="A5" s="57"/>
      <c r="B5" s="58"/>
      <c r="C5" s="57" t="s">
        <v>11</v>
      </c>
      <c r="D5" s="57" t="s">
        <v>12</v>
      </c>
      <c r="E5" s="57" t="s">
        <v>14</v>
      </c>
      <c r="F5" s="57" t="s">
        <v>16</v>
      </c>
      <c r="G5" s="57" t="s">
        <v>18</v>
      </c>
      <c r="H5" s="57" t="s">
        <v>11</v>
      </c>
      <c r="I5" s="57" t="s">
        <v>12</v>
      </c>
      <c r="J5" s="57" t="s">
        <v>14</v>
      </c>
      <c r="K5" s="57" t="s">
        <v>16</v>
      </c>
      <c r="L5" s="57" t="s">
        <v>18</v>
      </c>
      <c r="M5" s="57" t="s">
        <v>7</v>
      </c>
      <c r="N5" s="57" t="s">
        <v>8</v>
      </c>
      <c r="O5" s="57" t="s">
        <v>373</v>
      </c>
      <c r="P5" s="59" t="s">
        <v>374</v>
      </c>
      <c r="Q5" s="61"/>
      <c r="R5" s="57" t="s">
        <v>21</v>
      </c>
      <c r="S5" s="57" t="s">
        <v>22</v>
      </c>
      <c r="T5" s="62" t="s">
        <v>375</v>
      </c>
      <c r="U5" s="63" t="s">
        <v>376</v>
      </c>
      <c r="V5" s="212"/>
      <c r="W5" s="64"/>
    </row>
    <row r="6" spans="1:24" ht="18.75" customHeight="1">
      <c r="A6" s="24" t="s">
        <v>336</v>
      </c>
      <c r="B6" s="26"/>
      <c r="C6" s="24">
        <f t="shared" ref="C6:Q6" si="0">C7+C55+C61+C82+C83+C103+C105+C117+C119+C121+C123+C125+C132+C134+C136+C138+C145+C147+C149+C151+C153+C165+C167+C170+C171+C172+C174+C176+C179+C182+C196+C205+C208+C220+C224+C226+C228+C238+C240+C242+C252+C254+C256+C258+C260+C270+C271+C272+C274+C281+C284+C292+C294+C293+C296+C299+C305+C308</f>
        <v>9324</v>
      </c>
      <c r="D6" s="24">
        <f t="shared" si="0"/>
        <v>318</v>
      </c>
      <c r="E6" s="24">
        <f t="shared" si="0"/>
        <v>1772</v>
      </c>
      <c r="F6" s="24">
        <f t="shared" si="0"/>
        <v>6398</v>
      </c>
      <c r="G6" s="24">
        <f t="shared" si="0"/>
        <v>836</v>
      </c>
      <c r="H6" s="24">
        <f t="shared" si="0"/>
        <v>3432</v>
      </c>
      <c r="I6" s="24">
        <f t="shared" si="0"/>
        <v>155</v>
      </c>
      <c r="J6" s="24">
        <f t="shared" si="0"/>
        <v>995</v>
      </c>
      <c r="K6" s="24">
        <f t="shared" si="0"/>
        <v>2170</v>
      </c>
      <c r="L6" s="24">
        <f t="shared" si="0"/>
        <v>112</v>
      </c>
      <c r="M6" s="24">
        <f t="shared" si="0"/>
        <v>236</v>
      </c>
      <c r="N6" s="24">
        <f t="shared" si="0"/>
        <v>6</v>
      </c>
      <c r="O6" s="24">
        <f t="shared" si="0"/>
        <v>15142</v>
      </c>
      <c r="P6" s="24">
        <f t="shared" si="0"/>
        <v>5944</v>
      </c>
      <c r="Q6" s="39">
        <f t="shared" si="0"/>
        <v>292104500</v>
      </c>
      <c r="R6" s="39"/>
      <c r="S6" s="39">
        <f>S7+S55+S61+S82+S83+S103+S105+S117+S119+S121+S123+S125+S132+S134+S136+S138+S145+S147+S149+S151+S153+S165+S167+S170+S171+S172+S174+S176+S179+S182+S196+S205+S208+S220+S224+S226+S228+S238+S240+S242+S252+S254+S256+S258+S260+S270+S271+S272+S274+S281+S284+S292+S294+S293+S296+S299+S305+S308</f>
        <v>202910690</v>
      </c>
      <c r="T6" s="39">
        <f>T7+T55+T61+T82+T83+T103+T105+T117+T119+T121+T123+T125+T132+T134+T136+T138+T145+T147+T149+T151+T153+T165+T167+T170+T171+T172+T174+T176+T179+T182+T196+T205+T208+T220+T224+T226+T228+T238+T240+T242+T252+T254+T256+T258+T260+T270+T271+T272+T274+T281+T284+T292+T294+T293+T296+T299+T305+T308</f>
        <v>156777070</v>
      </c>
      <c r="U6" s="39">
        <f>S6-T6</f>
        <v>46133620</v>
      </c>
      <c r="V6" s="39"/>
      <c r="W6" s="39"/>
      <c r="X6" s="41"/>
    </row>
    <row r="7" spans="1:24">
      <c r="A7" s="27" t="s">
        <v>24</v>
      </c>
      <c r="B7" s="28"/>
      <c r="C7" s="29">
        <f t="shared" ref="C7:C18" si="1">SUM(D7,E7,F7,G7)</f>
        <v>1502</v>
      </c>
      <c r="D7" s="29">
        <f>D8+D13+D20+D24+D29+D31+D40+D42+D44+D46+D48+D50+D52</f>
        <v>136</v>
      </c>
      <c r="E7" s="29">
        <f>E8+E13+E20+E24+E29+E31+E40+E42+E44+E46+E48+E50+E52</f>
        <v>127</v>
      </c>
      <c r="F7" s="29">
        <f>F8+F13+F20+F24+F29+F31+F40+F42+F44+F46+F48+F50+F52</f>
        <v>1109</v>
      </c>
      <c r="G7" s="29">
        <f>G8+G13+G20+G24+G29+G31+G40+G42+G44+G46+G48+G50+G52</f>
        <v>130</v>
      </c>
      <c r="H7" s="29">
        <f t="shared" ref="H7:H16" si="2">SUM(I7,J7,K7,L7)</f>
        <v>1018</v>
      </c>
      <c r="I7" s="29">
        <f t="shared" ref="I7:N7" si="3">I8+I13+I20+I24+I29+I31+I40+I42+I44+I46+I48+I50+I52</f>
        <v>89</v>
      </c>
      <c r="J7" s="29">
        <f t="shared" si="3"/>
        <v>98</v>
      </c>
      <c r="K7" s="29">
        <f t="shared" si="3"/>
        <v>765</v>
      </c>
      <c r="L7" s="29">
        <f t="shared" si="3"/>
        <v>66</v>
      </c>
      <c r="M7" s="29">
        <f t="shared" si="3"/>
        <v>58</v>
      </c>
      <c r="N7" s="29">
        <f t="shared" si="3"/>
        <v>6</v>
      </c>
      <c r="O7" s="29">
        <f>O13+O20+O24+O29+O31+O40+O42+O44+O46+O48+O50+O52</f>
        <v>796</v>
      </c>
      <c r="P7" s="29">
        <f>P13+P20+P24+P29+P31+P40+P42+P44+P46+P48+P50+P52</f>
        <v>626</v>
      </c>
      <c r="Q7" s="42">
        <f>Q8+Q13+Q20+Q24+Q29+Q31+Q40+Q42+Q44+Q46+Q48+Q50+Q52</f>
        <v>44728300</v>
      </c>
      <c r="R7" s="42"/>
      <c r="S7" s="42">
        <f>S8+S13+S20+S24+S29+S31+S40+S42+S44+S46+S48+S50+S52</f>
        <v>22364150</v>
      </c>
      <c r="T7" s="42">
        <v>21624200</v>
      </c>
      <c r="U7" s="42">
        <f>S7-T7</f>
        <v>739950</v>
      </c>
      <c r="V7" s="42">
        <f>S7+U7</f>
        <v>23104100</v>
      </c>
      <c r="W7" s="42">
        <f>W8+W13+W20+W24+W29+W31+W40+W42+W44+W46+W48+W50+W52</f>
        <v>21624200</v>
      </c>
      <c r="X7" s="41"/>
    </row>
    <row r="8" spans="1:24">
      <c r="A8" s="30" t="s">
        <v>25</v>
      </c>
      <c r="B8" s="25"/>
      <c r="C8" s="24">
        <f t="shared" si="1"/>
        <v>427</v>
      </c>
      <c r="D8" s="24">
        <f>D9+D10+D11+D12</f>
        <v>136</v>
      </c>
      <c r="E8" s="24">
        <f>E9+E10+E11+E12</f>
        <v>126</v>
      </c>
      <c r="F8" s="24">
        <f>F9+F10+F11+F12</f>
        <v>56</v>
      </c>
      <c r="G8" s="24">
        <f>G9+G10+G11+G12</f>
        <v>109</v>
      </c>
      <c r="H8" s="24">
        <f t="shared" si="2"/>
        <v>260</v>
      </c>
      <c r="I8" s="24">
        <f>I9+I10+I11+I12</f>
        <v>86</v>
      </c>
      <c r="J8" s="24">
        <f>J9+J10+J11+J12</f>
        <v>88</v>
      </c>
      <c r="K8" s="24">
        <f>K9+K10+K11+K12</f>
        <v>35</v>
      </c>
      <c r="L8" s="24">
        <f>L9+L10+L11+L12</f>
        <v>51</v>
      </c>
      <c r="M8" s="24"/>
      <c r="N8" s="24"/>
      <c r="O8" s="24"/>
      <c r="P8" s="24"/>
      <c r="Q8" s="39">
        <f>Q9+Q10+Q11+Q12</f>
        <v>8699300</v>
      </c>
      <c r="R8" s="43">
        <v>50</v>
      </c>
      <c r="S8" s="43">
        <f>Q8*R8/100</f>
        <v>4349650</v>
      </c>
      <c r="T8" s="43">
        <v>4342300</v>
      </c>
      <c r="U8" s="39">
        <f>S8-T8</f>
        <v>7350</v>
      </c>
      <c r="V8" s="65">
        <f>S8+U8</f>
        <v>4357000</v>
      </c>
      <c r="W8" s="43">
        <f>VLOOKUP(A8,Sheet1!A$2:B$166,2,0)</f>
        <v>4342300</v>
      </c>
      <c r="X8" s="41"/>
    </row>
    <row r="9" spans="1:24">
      <c r="A9" s="30"/>
      <c r="B9" s="26" t="s">
        <v>26</v>
      </c>
      <c r="C9" s="24">
        <f t="shared" si="1"/>
        <v>136</v>
      </c>
      <c r="D9" s="30">
        <v>136</v>
      </c>
      <c r="E9" s="30"/>
      <c r="F9" s="30"/>
      <c r="G9" s="30"/>
      <c r="H9" s="24">
        <f t="shared" si="2"/>
        <v>86</v>
      </c>
      <c r="I9" s="30">
        <v>86</v>
      </c>
      <c r="J9" s="30"/>
      <c r="K9" s="30"/>
      <c r="L9" s="30"/>
      <c r="M9" s="30"/>
      <c r="N9" s="30"/>
      <c r="O9" s="30"/>
      <c r="P9" s="30"/>
      <c r="Q9" s="39">
        <f t="shared" ref="Q9:Q72" si="4">(D9*8+E9*8+F9*10+G9*10)*1150+(I9*8+J9*8+K9*10+L9*10+N9*5)*1950+(M9+O9+P9)*6000</f>
        <v>2592800</v>
      </c>
      <c r="R9" s="43">
        <v>50</v>
      </c>
      <c r="S9" s="43">
        <f t="shared" ref="S9:S54" si="5">Q9*R9/100</f>
        <v>1296400</v>
      </c>
      <c r="T9" s="43">
        <v>1350200</v>
      </c>
      <c r="U9" s="39">
        <f t="shared" ref="U9:U61" si="6">S9-T9</f>
        <v>-53800</v>
      </c>
      <c r="V9" s="65">
        <f t="shared" ref="V9:V61" si="7">S9+U9</f>
        <v>1242600</v>
      </c>
      <c r="W9" s="43">
        <f>X9</f>
        <v>1350200</v>
      </c>
      <c r="X9" s="18">
        <f>VLOOKUP(B9,Sheet1!D$2:E$138,2,0)</f>
        <v>1350200</v>
      </c>
    </row>
    <row r="10" spans="1:24">
      <c r="A10" s="30"/>
      <c r="B10" s="26" t="s">
        <v>27</v>
      </c>
      <c r="C10" s="24">
        <f t="shared" si="1"/>
        <v>126</v>
      </c>
      <c r="D10" s="30"/>
      <c r="E10" s="30">
        <v>126</v>
      </c>
      <c r="F10" s="30"/>
      <c r="G10" s="30"/>
      <c r="H10" s="24">
        <f t="shared" si="2"/>
        <v>88</v>
      </c>
      <c r="I10" s="30"/>
      <c r="J10" s="30">
        <v>88</v>
      </c>
      <c r="K10" s="30"/>
      <c r="L10" s="30"/>
      <c r="M10" s="30"/>
      <c r="N10" s="30"/>
      <c r="O10" s="30"/>
      <c r="P10" s="30"/>
      <c r="Q10" s="39">
        <f t="shared" si="4"/>
        <v>2532000</v>
      </c>
      <c r="R10" s="43">
        <v>50</v>
      </c>
      <c r="S10" s="43">
        <f t="shared" si="5"/>
        <v>1266000</v>
      </c>
      <c r="T10" s="43">
        <v>1250400</v>
      </c>
      <c r="U10" s="39">
        <f t="shared" si="6"/>
        <v>15600</v>
      </c>
      <c r="V10" s="65">
        <f t="shared" si="7"/>
        <v>1281600</v>
      </c>
      <c r="W10" s="43">
        <f>X10</f>
        <v>1250400</v>
      </c>
      <c r="X10" s="18">
        <f>VLOOKUP(B10,Sheet1!D$2:E$138,2,0)</f>
        <v>1250400</v>
      </c>
    </row>
    <row r="11" spans="1:24" ht="24">
      <c r="A11" s="30"/>
      <c r="B11" s="26" t="s">
        <v>28</v>
      </c>
      <c r="C11" s="24">
        <f t="shared" si="1"/>
        <v>52</v>
      </c>
      <c r="D11" s="30"/>
      <c r="E11" s="30"/>
      <c r="F11" s="30">
        <v>52</v>
      </c>
      <c r="G11" s="30"/>
      <c r="H11" s="24">
        <f t="shared" si="2"/>
        <v>35</v>
      </c>
      <c r="I11" s="30"/>
      <c r="J11" s="30"/>
      <c r="K11" s="30">
        <v>35</v>
      </c>
      <c r="L11" s="30"/>
      <c r="M11" s="30"/>
      <c r="N11" s="30"/>
      <c r="O11" s="30"/>
      <c r="P11" s="30"/>
      <c r="Q11" s="39">
        <f t="shared" si="4"/>
        <v>1280500</v>
      </c>
      <c r="R11" s="43">
        <v>50</v>
      </c>
      <c r="S11" s="43">
        <f t="shared" si="5"/>
        <v>640250</v>
      </c>
      <c r="T11" s="43">
        <v>569450</v>
      </c>
      <c r="U11" s="39">
        <f t="shared" si="6"/>
        <v>70800</v>
      </c>
      <c r="V11" s="65">
        <f t="shared" si="7"/>
        <v>711050</v>
      </c>
      <c r="W11" s="43">
        <f>X11</f>
        <v>569450</v>
      </c>
      <c r="X11" s="18">
        <f>VLOOKUP(B11,Sheet1!D$2:E$138,2,0)</f>
        <v>569450</v>
      </c>
    </row>
    <row r="12" spans="1:24">
      <c r="A12" s="30"/>
      <c r="B12" s="26" t="s">
        <v>29</v>
      </c>
      <c r="C12" s="24">
        <f t="shared" si="1"/>
        <v>113</v>
      </c>
      <c r="D12" s="30"/>
      <c r="E12" s="30"/>
      <c r="F12" s="30">
        <v>4</v>
      </c>
      <c r="G12" s="30">
        <v>109</v>
      </c>
      <c r="H12" s="24">
        <f t="shared" si="2"/>
        <v>51</v>
      </c>
      <c r="I12" s="30"/>
      <c r="J12" s="30"/>
      <c r="K12" s="30"/>
      <c r="L12" s="30">
        <v>51</v>
      </c>
      <c r="M12" s="30"/>
      <c r="N12" s="30"/>
      <c r="O12" s="30"/>
      <c r="P12" s="30"/>
      <c r="Q12" s="39">
        <f t="shared" si="4"/>
        <v>2294000</v>
      </c>
      <c r="R12" s="43">
        <v>50</v>
      </c>
      <c r="S12" s="43">
        <f t="shared" si="5"/>
        <v>1147000</v>
      </c>
      <c r="T12" s="43">
        <v>1172250</v>
      </c>
      <c r="U12" s="39">
        <f t="shared" si="6"/>
        <v>-25250</v>
      </c>
      <c r="V12" s="65">
        <f t="shared" si="7"/>
        <v>1121750</v>
      </c>
      <c r="W12" s="43">
        <f>X12</f>
        <v>1172250</v>
      </c>
      <c r="X12" s="18">
        <f>VLOOKUP(B12,Sheet1!D$2:E$138,2,0)</f>
        <v>1172250</v>
      </c>
    </row>
    <row r="13" spans="1:24">
      <c r="A13" s="30" t="s">
        <v>30</v>
      </c>
      <c r="B13" s="25"/>
      <c r="C13" s="24">
        <f t="shared" si="1"/>
        <v>99</v>
      </c>
      <c r="D13" s="30"/>
      <c r="E13" s="30">
        <v>1</v>
      </c>
      <c r="F13" s="30">
        <f>F14+F15+F16+F17+F18</f>
        <v>98</v>
      </c>
      <c r="G13" s="30"/>
      <c r="H13" s="24">
        <f t="shared" si="2"/>
        <v>65</v>
      </c>
      <c r="I13" s="30"/>
      <c r="J13" s="30"/>
      <c r="K13" s="30">
        <f>K14+K15+K16+K17+K18</f>
        <v>65</v>
      </c>
      <c r="L13" s="30"/>
      <c r="M13" s="30">
        <f>M14+M15+M16+M17+M18+M19</f>
        <v>9</v>
      </c>
      <c r="N13" s="30">
        <f>N14+N15+N16+N17+N18</f>
        <v>1</v>
      </c>
      <c r="O13" s="24">
        <v>75</v>
      </c>
      <c r="P13" s="30">
        <v>139</v>
      </c>
      <c r="Q13" s="39">
        <f t="shared" si="4"/>
        <v>3751450</v>
      </c>
      <c r="R13" s="43">
        <v>50</v>
      </c>
      <c r="S13" s="43">
        <f t="shared" si="5"/>
        <v>1875725</v>
      </c>
      <c r="T13" s="43">
        <v>1786875</v>
      </c>
      <c r="U13" s="39">
        <f t="shared" si="6"/>
        <v>88850</v>
      </c>
      <c r="V13" s="65">
        <f t="shared" si="7"/>
        <v>1964575</v>
      </c>
      <c r="W13" s="43">
        <f>VLOOKUP(A13,Sheet1!A$2:B$166,2,0)</f>
        <v>1786875</v>
      </c>
    </row>
    <row r="14" spans="1:24">
      <c r="A14" s="30"/>
      <c r="B14" s="25" t="s">
        <v>31</v>
      </c>
      <c r="C14" s="24">
        <f t="shared" si="1"/>
        <v>0</v>
      </c>
      <c r="D14" s="24"/>
      <c r="E14" s="24"/>
      <c r="F14" s="24"/>
      <c r="G14" s="24"/>
      <c r="H14" s="24">
        <f t="shared" si="2"/>
        <v>0</v>
      </c>
      <c r="I14" s="24"/>
      <c r="J14" s="24"/>
      <c r="K14" s="24"/>
      <c r="L14" s="24"/>
      <c r="M14" s="24">
        <v>1</v>
      </c>
      <c r="N14" s="24">
        <v>1</v>
      </c>
      <c r="O14" s="24"/>
      <c r="P14" s="30"/>
      <c r="Q14" s="39">
        <f t="shared" si="4"/>
        <v>15750</v>
      </c>
      <c r="R14" s="43">
        <v>50</v>
      </c>
      <c r="S14" s="43">
        <f t="shared" si="5"/>
        <v>7875</v>
      </c>
      <c r="T14" s="43">
        <v>4875</v>
      </c>
      <c r="U14" s="39">
        <f t="shared" si="6"/>
        <v>3000</v>
      </c>
      <c r="V14" s="65">
        <f t="shared" si="7"/>
        <v>10875</v>
      </c>
      <c r="W14" s="43">
        <f t="shared" ref="W14:W19" si="8">X14</f>
        <v>4875</v>
      </c>
      <c r="X14" s="18">
        <f>VLOOKUP(B14,Sheet1!D$2:E$138,2,0)</f>
        <v>4875</v>
      </c>
    </row>
    <row r="15" spans="1:24">
      <c r="A15" s="30"/>
      <c r="B15" s="26" t="s">
        <v>32</v>
      </c>
      <c r="C15" s="24">
        <f t="shared" si="1"/>
        <v>50</v>
      </c>
      <c r="D15" s="30"/>
      <c r="E15" s="30">
        <v>1</v>
      </c>
      <c r="F15" s="30">
        <v>49</v>
      </c>
      <c r="G15" s="30"/>
      <c r="H15" s="24">
        <f t="shared" si="2"/>
        <v>30</v>
      </c>
      <c r="I15" s="30"/>
      <c r="J15" s="30"/>
      <c r="K15" s="30">
        <v>30</v>
      </c>
      <c r="L15" s="30"/>
      <c r="M15" s="30"/>
      <c r="N15" s="30"/>
      <c r="O15" s="30"/>
      <c r="P15" s="30"/>
      <c r="Q15" s="39">
        <f t="shared" si="4"/>
        <v>1157700</v>
      </c>
      <c r="R15" s="43">
        <v>50</v>
      </c>
      <c r="S15" s="43">
        <f t="shared" si="5"/>
        <v>578850</v>
      </c>
      <c r="T15" s="43">
        <v>554250</v>
      </c>
      <c r="U15" s="39">
        <f t="shared" si="6"/>
        <v>24600</v>
      </c>
      <c r="V15" s="65">
        <f t="shared" si="7"/>
        <v>603450</v>
      </c>
      <c r="W15" s="43">
        <f t="shared" si="8"/>
        <v>554250</v>
      </c>
      <c r="X15" s="18">
        <f>VLOOKUP(B15,Sheet1!D$2:E$138,2,0)</f>
        <v>554250</v>
      </c>
    </row>
    <row r="16" spans="1:24">
      <c r="A16" s="30"/>
      <c r="B16" s="26" t="s">
        <v>33</v>
      </c>
      <c r="C16" s="24">
        <f t="shared" si="1"/>
        <v>49</v>
      </c>
      <c r="D16" s="30"/>
      <c r="E16" s="30"/>
      <c r="F16" s="30">
        <v>49</v>
      </c>
      <c r="G16" s="30"/>
      <c r="H16" s="24">
        <f t="shared" si="2"/>
        <v>35</v>
      </c>
      <c r="I16" s="30"/>
      <c r="J16" s="30"/>
      <c r="K16" s="30">
        <v>35</v>
      </c>
      <c r="L16" s="30"/>
      <c r="M16" s="30"/>
      <c r="N16" s="30"/>
      <c r="O16" s="30"/>
      <c r="P16" s="30"/>
      <c r="Q16" s="39">
        <f t="shared" si="4"/>
        <v>1246000</v>
      </c>
      <c r="R16" s="43">
        <v>50</v>
      </c>
      <c r="S16" s="43">
        <f t="shared" si="5"/>
        <v>623000</v>
      </c>
      <c r="T16" s="43">
        <v>624750</v>
      </c>
      <c r="U16" s="39">
        <f t="shared" si="6"/>
        <v>-1750</v>
      </c>
      <c r="V16" s="65">
        <f t="shared" si="7"/>
        <v>621250</v>
      </c>
      <c r="W16" s="43">
        <f t="shared" si="8"/>
        <v>624750</v>
      </c>
      <c r="X16" s="18">
        <f>VLOOKUP(B16,Sheet1!D$2:E$138,2,0)</f>
        <v>624750</v>
      </c>
    </row>
    <row r="17" spans="1:24">
      <c r="A17" s="30"/>
      <c r="B17" s="26" t="s">
        <v>34</v>
      </c>
      <c r="C17" s="24">
        <f t="shared" si="1"/>
        <v>0</v>
      </c>
      <c r="D17" s="30"/>
      <c r="E17" s="30"/>
      <c r="F17" s="30"/>
      <c r="G17" s="30"/>
      <c r="H17" s="24">
        <v>0</v>
      </c>
      <c r="I17" s="30"/>
      <c r="J17" s="30"/>
      <c r="K17" s="30"/>
      <c r="L17" s="30"/>
      <c r="M17" s="30">
        <v>6</v>
      </c>
      <c r="N17" s="30"/>
      <c r="O17" s="30"/>
      <c r="P17" s="30"/>
      <c r="Q17" s="39">
        <f t="shared" si="4"/>
        <v>36000</v>
      </c>
      <c r="R17" s="43">
        <v>50</v>
      </c>
      <c r="S17" s="43">
        <f t="shared" si="5"/>
        <v>18000</v>
      </c>
      <c r="T17" s="43">
        <v>18000</v>
      </c>
      <c r="U17" s="39">
        <f t="shared" si="6"/>
        <v>0</v>
      </c>
      <c r="V17" s="65">
        <f t="shared" si="7"/>
        <v>18000</v>
      </c>
      <c r="W17" s="43">
        <f t="shared" si="8"/>
        <v>18000</v>
      </c>
      <c r="X17" s="18">
        <f>VLOOKUP(B17,Sheet1!D$2:E$138,2,0)</f>
        <v>18000</v>
      </c>
    </row>
    <row r="18" spans="1:24">
      <c r="A18" s="30"/>
      <c r="B18" s="26" t="s">
        <v>35</v>
      </c>
      <c r="C18" s="24">
        <f t="shared" si="1"/>
        <v>0</v>
      </c>
      <c r="D18" s="30"/>
      <c r="E18" s="30"/>
      <c r="F18" s="30"/>
      <c r="G18" s="30"/>
      <c r="H18" s="24">
        <v>0</v>
      </c>
      <c r="I18" s="30"/>
      <c r="J18" s="30"/>
      <c r="K18" s="30"/>
      <c r="L18" s="30"/>
      <c r="M18" s="30">
        <v>1</v>
      </c>
      <c r="N18" s="30"/>
      <c r="O18" s="30"/>
      <c r="P18" s="30"/>
      <c r="Q18" s="39">
        <f t="shared" si="4"/>
        <v>6000</v>
      </c>
      <c r="R18" s="43">
        <v>50</v>
      </c>
      <c r="S18" s="43">
        <f t="shared" si="5"/>
        <v>3000</v>
      </c>
      <c r="T18" s="43">
        <v>3000</v>
      </c>
      <c r="U18" s="39">
        <f t="shared" si="6"/>
        <v>0</v>
      </c>
      <c r="V18" s="65">
        <f t="shared" si="7"/>
        <v>3000</v>
      </c>
      <c r="W18" s="43">
        <f t="shared" si="8"/>
        <v>3000</v>
      </c>
      <c r="X18" s="18">
        <f>VLOOKUP(B18,Sheet1!D$2:E$138,2,0)</f>
        <v>3000</v>
      </c>
    </row>
    <row r="19" spans="1:24">
      <c r="A19" s="30"/>
      <c r="B19" s="26" t="s">
        <v>337</v>
      </c>
      <c r="C19" s="24">
        <v>0</v>
      </c>
      <c r="D19" s="30"/>
      <c r="E19" s="30"/>
      <c r="F19" s="30"/>
      <c r="G19" s="30"/>
      <c r="H19" s="24">
        <v>0</v>
      </c>
      <c r="I19" s="30"/>
      <c r="J19" s="30"/>
      <c r="K19" s="30"/>
      <c r="L19" s="30"/>
      <c r="M19" s="30">
        <v>1</v>
      </c>
      <c r="N19" s="30"/>
      <c r="O19" s="30"/>
      <c r="P19" s="30"/>
      <c r="Q19" s="39">
        <f t="shared" si="4"/>
        <v>6000</v>
      </c>
      <c r="R19" s="43">
        <v>50</v>
      </c>
      <c r="S19" s="43">
        <f t="shared" si="5"/>
        <v>3000</v>
      </c>
      <c r="T19" s="43">
        <v>0</v>
      </c>
      <c r="U19" s="39">
        <f t="shared" si="6"/>
        <v>3000</v>
      </c>
      <c r="V19" s="65">
        <f t="shared" si="7"/>
        <v>6000</v>
      </c>
      <c r="W19" s="43">
        <f t="shared" si="8"/>
        <v>0</v>
      </c>
    </row>
    <row r="20" spans="1:24">
      <c r="A20" s="30" t="s">
        <v>36</v>
      </c>
      <c r="B20" s="25"/>
      <c r="C20" s="24">
        <f t="shared" ref="C20:C38" si="9">SUM(D20,E20,F20,G20)</f>
        <v>267</v>
      </c>
      <c r="D20" s="30"/>
      <c r="E20" s="30"/>
      <c r="F20" s="30">
        <f>F21+F22+F23</f>
        <v>267</v>
      </c>
      <c r="G20" s="30"/>
      <c r="H20" s="24">
        <f t="shared" ref="H20:H25" si="10">SUM(I20,J20,K20,L20)</f>
        <v>157</v>
      </c>
      <c r="I20" s="30"/>
      <c r="J20" s="30"/>
      <c r="K20" s="30">
        <f>K21+K22+K23</f>
        <v>157</v>
      </c>
      <c r="L20" s="30"/>
      <c r="M20" s="30"/>
      <c r="N20" s="30"/>
      <c r="O20" s="24">
        <v>106</v>
      </c>
      <c r="P20" s="30">
        <v>116</v>
      </c>
      <c r="Q20" s="39">
        <f t="shared" si="4"/>
        <v>7464000</v>
      </c>
      <c r="R20" s="43">
        <v>50</v>
      </c>
      <c r="S20" s="43">
        <f t="shared" si="5"/>
        <v>3732000</v>
      </c>
      <c r="T20" s="43">
        <v>3860750</v>
      </c>
      <c r="U20" s="39">
        <f t="shared" si="6"/>
        <v>-128750</v>
      </c>
      <c r="V20" s="65">
        <f t="shared" si="7"/>
        <v>3603250</v>
      </c>
      <c r="W20" s="43">
        <f>VLOOKUP(A20,Sheet1!A$2:B$166,2,0)</f>
        <v>3860750</v>
      </c>
    </row>
    <row r="21" spans="1:24">
      <c r="A21" s="30"/>
      <c r="B21" s="26" t="s">
        <v>37</v>
      </c>
      <c r="C21" s="24">
        <f t="shared" si="9"/>
        <v>155</v>
      </c>
      <c r="D21" s="30"/>
      <c r="E21" s="30"/>
      <c r="F21" s="30">
        <v>155</v>
      </c>
      <c r="G21" s="30"/>
      <c r="H21" s="24">
        <f t="shared" si="10"/>
        <v>100</v>
      </c>
      <c r="I21" s="30"/>
      <c r="J21" s="30"/>
      <c r="K21" s="30">
        <v>100</v>
      </c>
      <c r="L21" s="30"/>
      <c r="M21" s="30"/>
      <c r="N21" s="30"/>
      <c r="O21" s="30"/>
      <c r="P21" s="30"/>
      <c r="Q21" s="39">
        <f t="shared" si="4"/>
        <v>3732500</v>
      </c>
      <c r="R21" s="43">
        <v>50</v>
      </c>
      <c r="S21" s="43">
        <f t="shared" si="5"/>
        <v>1866250</v>
      </c>
      <c r="T21" s="43">
        <v>1850250</v>
      </c>
      <c r="U21" s="39">
        <f t="shared" si="6"/>
        <v>16000</v>
      </c>
      <c r="V21" s="65">
        <f t="shared" si="7"/>
        <v>1882250</v>
      </c>
      <c r="W21" s="43">
        <f>X21</f>
        <v>1850250</v>
      </c>
      <c r="X21" s="18">
        <f>VLOOKUP(B21,Sheet1!D$2:E$138,2,0)</f>
        <v>1850250</v>
      </c>
    </row>
    <row r="22" spans="1:24">
      <c r="A22" s="30"/>
      <c r="B22" s="26" t="s">
        <v>38</v>
      </c>
      <c r="C22" s="24">
        <f t="shared" si="9"/>
        <v>64</v>
      </c>
      <c r="D22" s="30"/>
      <c r="E22" s="30"/>
      <c r="F22" s="30">
        <v>64</v>
      </c>
      <c r="G22" s="30"/>
      <c r="H22" s="24">
        <f t="shared" si="10"/>
        <v>31</v>
      </c>
      <c r="I22" s="30"/>
      <c r="J22" s="30"/>
      <c r="K22" s="30">
        <v>31</v>
      </c>
      <c r="L22" s="30"/>
      <c r="M22" s="30"/>
      <c r="N22" s="30"/>
      <c r="O22" s="30"/>
      <c r="P22" s="30"/>
      <c r="Q22" s="39">
        <f t="shared" si="4"/>
        <v>1340500</v>
      </c>
      <c r="R22" s="43">
        <v>50</v>
      </c>
      <c r="S22" s="43">
        <f t="shared" si="5"/>
        <v>670250</v>
      </c>
      <c r="T22" s="43">
        <v>691500</v>
      </c>
      <c r="U22" s="39">
        <f t="shared" si="6"/>
        <v>-21250</v>
      </c>
      <c r="V22" s="65">
        <f t="shared" si="7"/>
        <v>649000</v>
      </c>
      <c r="W22" s="43">
        <f>X22</f>
        <v>691500</v>
      </c>
      <c r="X22" s="18">
        <f>VLOOKUP(B22,Sheet1!D$2:E$138,2,0)</f>
        <v>691500</v>
      </c>
    </row>
    <row r="23" spans="1:24">
      <c r="A23" s="30"/>
      <c r="B23" s="26" t="s">
        <v>39</v>
      </c>
      <c r="C23" s="24">
        <f t="shared" si="9"/>
        <v>48</v>
      </c>
      <c r="D23" s="30"/>
      <c r="E23" s="30"/>
      <c r="F23" s="30">
        <v>48</v>
      </c>
      <c r="G23" s="30"/>
      <c r="H23" s="24">
        <f t="shared" si="10"/>
        <v>26</v>
      </c>
      <c r="I23" s="30"/>
      <c r="J23" s="30"/>
      <c r="K23" s="30">
        <v>26</v>
      </c>
      <c r="L23" s="30"/>
      <c r="M23" s="30"/>
      <c r="N23" s="30"/>
      <c r="O23" s="30"/>
      <c r="P23" s="30"/>
      <c r="Q23" s="39">
        <f t="shared" si="4"/>
        <v>1059000</v>
      </c>
      <c r="R23" s="43">
        <v>50</v>
      </c>
      <c r="S23" s="43">
        <f t="shared" si="5"/>
        <v>529500</v>
      </c>
      <c r="T23" s="43">
        <v>530000</v>
      </c>
      <c r="U23" s="39">
        <f t="shared" si="6"/>
        <v>-500</v>
      </c>
      <c r="V23" s="65">
        <f t="shared" si="7"/>
        <v>529000</v>
      </c>
      <c r="W23" s="43">
        <f>X23</f>
        <v>530000</v>
      </c>
      <c r="X23" s="18">
        <f>VLOOKUP(B23,Sheet1!D$2:E$138,2,0)</f>
        <v>530000</v>
      </c>
    </row>
    <row r="24" spans="1:24">
      <c r="A24" s="30" t="s">
        <v>40</v>
      </c>
      <c r="B24" s="25"/>
      <c r="C24" s="24">
        <f t="shared" si="9"/>
        <v>85</v>
      </c>
      <c r="D24" s="30"/>
      <c r="E24" s="30"/>
      <c r="F24" s="30">
        <f>F25+F26+F27+F28</f>
        <v>85</v>
      </c>
      <c r="G24" s="30"/>
      <c r="H24" s="24">
        <f t="shared" si="10"/>
        <v>63</v>
      </c>
      <c r="I24" s="30"/>
      <c r="J24" s="30"/>
      <c r="K24" s="30">
        <f>K25+K26+K27+K28</f>
        <v>63</v>
      </c>
      <c r="L24" s="30"/>
      <c r="M24" s="30">
        <f>M25+M26+M27+M28</f>
        <v>18</v>
      </c>
      <c r="N24" s="30">
        <f>N25+N26+N27+N28</f>
        <v>5</v>
      </c>
      <c r="O24" s="24">
        <v>64</v>
      </c>
      <c r="P24" s="30">
        <v>91</v>
      </c>
      <c r="Q24" s="39">
        <f t="shared" si="4"/>
        <v>3292750</v>
      </c>
      <c r="R24" s="43">
        <v>50</v>
      </c>
      <c r="S24" s="43">
        <f t="shared" si="5"/>
        <v>1646375</v>
      </c>
      <c r="T24" s="43">
        <v>1595625</v>
      </c>
      <c r="U24" s="39">
        <f t="shared" si="6"/>
        <v>50750</v>
      </c>
      <c r="V24" s="65">
        <f t="shared" si="7"/>
        <v>1697125</v>
      </c>
      <c r="W24" s="43">
        <f>VLOOKUP(A24,Sheet1!A$2:B$166,2,0)</f>
        <v>1595625</v>
      </c>
    </row>
    <row r="25" spans="1:24">
      <c r="A25" s="30"/>
      <c r="B25" s="26" t="s">
        <v>41</v>
      </c>
      <c r="C25" s="24">
        <f t="shared" si="9"/>
        <v>85</v>
      </c>
      <c r="D25" s="30"/>
      <c r="E25" s="30"/>
      <c r="F25" s="30">
        <v>85</v>
      </c>
      <c r="G25" s="30"/>
      <c r="H25" s="24">
        <f t="shared" si="10"/>
        <v>63</v>
      </c>
      <c r="I25" s="30"/>
      <c r="J25" s="30"/>
      <c r="K25" s="30">
        <v>63</v>
      </c>
      <c r="L25" s="30"/>
      <c r="M25" s="30"/>
      <c r="N25" s="30"/>
      <c r="O25" s="30"/>
      <c r="P25" s="30"/>
      <c r="Q25" s="39">
        <f t="shared" si="4"/>
        <v>2206000</v>
      </c>
      <c r="R25" s="43">
        <v>50</v>
      </c>
      <c r="S25" s="43">
        <f t="shared" si="5"/>
        <v>1103000</v>
      </c>
      <c r="T25" s="43">
        <v>892500</v>
      </c>
      <c r="U25" s="39">
        <f t="shared" si="6"/>
        <v>210500</v>
      </c>
      <c r="V25" s="65">
        <f t="shared" si="7"/>
        <v>1313500</v>
      </c>
      <c r="W25" s="43">
        <f>X25</f>
        <v>892500</v>
      </c>
      <c r="X25" s="18">
        <f>VLOOKUP(B25,Sheet1!D$2:E$138,2,0)</f>
        <v>892500</v>
      </c>
    </row>
    <row r="26" spans="1:24">
      <c r="A26" s="30"/>
      <c r="B26" s="26" t="s">
        <v>42</v>
      </c>
      <c r="C26" s="24">
        <f t="shared" si="9"/>
        <v>0</v>
      </c>
      <c r="D26" s="30"/>
      <c r="E26" s="30"/>
      <c r="F26" s="30"/>
      <c r="G26" s="30"/>
      <c r="H26" s="24">
        <v>0</v>
      </c>
      <c r="I26" s="30"/>
      <c r="J26" s="30"/>
      <c r="K26" s="30"/>
      <c r="L26" s="30"/>
      <c r="M26" s="30">
        <v>6</v>
      </c>
      <c r="N26" s="30"/>
      <c r="O26" s="30"/>
      <c r="P26" s="30"/>
      <c r="Q26" s="39">
        <f t="shared" si="4"/>
        <v>36000</v>
      </c>
      <c r="R26" s="43">
        <v>50</v>
      </c>
      <c r="S26" s="43">
        <f t="shared" si="5"/>
        <v>18000</v>
      </c>
      <c r="T26" s="43">
        <v>24000</v>
      </c>
      <c r="U26" s="39">
        <f t="shared" si="6"/>
        <v>-6000</v>
      </c>
      <c r="V26" s="65">
        <f t="shared" si="7"/>
        <v>12000</v>
      </c>
      <c r="W26" s="43">
        <f>X26</f>
        <v>24000</v>
      </c>
      <c r="X26" s="18">
        <f>VLOOKUP(B26,Sheet1!D$2:E$138,2,0)</f>
        <v>24000</v>
      </c>
    </row>
    <row r="27" spans="1:24">
      <c r="A27" s="30"/>
      <c r="B27" s="26" t="s">
        <v>43</v>
      </c>
      <c r="C27" s="24">
        <f t="shared" si="9"/>
        <v>0</v>
      </c>
      <c r="D27" s="30"/>
      <c r="E27" s="30"/>
      <c r="F27" s="30"/>
      <c r="G27" s="30"/>
      <c r="H27" s="24">
        <v>0</v>
      </c>
      <c r="I27" s="30"/>
      <c r="J27" s="30"/>
      <c r="K27" s="30"/>
      <c r="L27" s="30"/>
      <c r="M27" s="30">
        <v>6</v>
      </c>
      <c r="N27" s="30">
        <v>2</v>
      </c>
      <c r="O27" s="30"/>
      <c r="P27" s="30"/>
      <c r="Q27" s="39">
        <f t="shared" si="4"/>
        <v>55500</v>
      </c>
      <c r="R27" s="43">
        <v>50</v>
      </c>
      <c r="S27" s="43">
        <f t="shared" si="5"/>
        <v>27750</v>
      </c>
      <c r="T27" s="43">
        <v>21750</v>
      </c>
      <c r="U27" s="39">
        <f t="shared" si="6"/>
        <v>6000</v>
      </c>
      <c r="V27" s="65">
        <f t="shared" si="7"/>
        <v>33750</v>
      </c>
      <c r="W27" s="43">
        <f>X27</f>
        <v>21750</v>
      </c>
      <c r="X27" s="18">
        <f>VLOOKUP(B27,Sheet1!D$2:E$138,2,0)</f>
        <v>21750</v>
      </c>
    </row>
    <row r="28" spans="1:24">
      <c r="A28" s="30"/>
      <c r="B28" s="26" t="s">
        <v>44</v>
      </c>
      <c r="C28" s="24">
        <f t="shared" si="9"/>
        <v>0</v>
      </c>
      <c r="D28" s="30"/>
      <c r="E28" s="30"/>
      <c r="F28" s="30"/>
      <c r="G28" s="30"/>
      <c r="H28" s="24">
        <v>0</v>
      </c>
      <c r="I28" s="30"/>
      <c r="J28" s="30"/>
      <c r="K28" s="30"/>
      <c r="L28" s="30"/>
      <c r="M28" s="30">
        <v>6</v>
      </c>
      <c r="N28" s="30">
        <v>3</v>
      </c>
      <c r="O28" s="30"/>
      <c r="P28" s="30"/>
      <c r="Q28" s="39">
        <f t="shared" si="4"/>
        <v>65250</v>
      </c>
      <c r="R28" s="43">
        <v>50</v>
      </c>
      <c r="S28" s="43">
        <f t="shared" si="5"/>
        <v>32625</v>
      </c>
      <c r="T28" s="43">
        <v>39375</v>
      </c>
      <c r="U28" s="39">
        <f t="shared" si="6"/>
        <v>-6750</v>
      </c>
      <c r="V28" s="65">
        <f t="shared" si="7"/>
        <v>25875</v>
      </c>
      <c r="W28" s="43">
        <f>X28</f>
        <v>39375</v>
      </c>
      <c r="X28" s="18">
        <f>VLOOKUP(B28,Sheet1!D$2:E$138,2,0)</f>
        <v>39375</v>
      </c>
    </row>
    <row r="29" spans="1:24">
      <c r="A29" s="30" t="s">
        <v>45</v>
      </c>
      <c r="B29" s="26"/>
      <c r="C29" s="24">
        <f t="shared" si="9"/>
        <v>71</v>
      </c>
      <c r="D29" s="30"/>
      <c r="E29" s="30"/>
      <c r="F29" s="30">
        <f>F30</f>
        <v>71</v>
      </c>
      <c r="G29" s="30"/>
      <c r="H29" s="24">
        <f t="shared" ref="H29:H38" si="11">SUM(I29,J29,K29,L29)</f>
        <v>11</v>
      </c>
      <c r="I29" s="30"/>
      <c r="J29" s="30"/>
      <c r="K29" s="30">
        <f>K30</f>
        <v>11</v>
      </c>
      <c r="L29" s="30"/>
      <c r="M29" s="30"/>
      <c r="N29" s="30"/>
      <c r="O29" s="30">
        <v>41</v>
      </c>
      <c r="P29" s="30">
        <v>10</v>
      </c>
      <c r="Q29" s="39">
        <f t="shared" si="4"/>
        <v>1337000</v>
      </c>
      <c r="R29" s="43">
        <v>50</v>
      </c>
      <c r="S29" s="43">
        <f t="shared" si="5"/>
        <v>668500</v>
      </c>
      <c r="T29" s="43">
        <v>685750</v>
      </c>
      <c r="U29" s="39">
        <f t="shared" si="6"/>
        <v>-17250</v>
      </c>
      <c r="V29" s="65">
        <f t="shared" si="7"/>
        <v>651250</v>
      </c>
      <c r="W29" s="43">
        <f>VLOOKUP(A29,Sheet1!A$2:B$166,2,0)</f>
        <v>685750</v>
      </c>
    </row>
    <row r="30" spans="1:24">
      <c r="A30" s="30"/>
      <c r="B30" s="26" t="s">
        <v>46</v>
      </c>
      <c r="C30" s="24">
        <f t="shared" si="9"/>
        <v>71</v>
      </c>
      <c r="D30" s="30"/>
      <c r="E30" s="30"/>
      <c r="F30" s="30">
        <v>71</v>
      </c>
      <c r="G30" s="30"/>
      <c r="H30" s="24">
        <f t="shared" si="11"/>
        <v>11</v>
      </c>
      <c r="I30" s="30"/>
      <c r="J30" s="30"/>
      <c r="K30" s="30">
        <v>11</v>
      </c>
      <c r="L30" s="30"/>
      <c r="M30" s="30"/>
      <c r="N30" s="30"/>
      <c r="O30" s="30"/>
      <c r="P30" s="30"/>
      <c r="Q30" s="39">
        <f t="shared" si="4"/>
        <v>1031000</v>
      </c>
      <c r="R30" s="43">
        <v>50</v>
      </c>
      <c r="S30" s="43">
        <f t="shared" si="5"/>
        <v>515500</v>
      </c>
      <c r="T30" s="43">
        <v>493750</v>
      </c>
      <c r="U30" s="39">
        <f t="shared" si="6"/>
        <v>21750</v>
      </c>
      <c r="V30" s="65">
        <f t="shared" si="7"/>
        <v>537250</v>
      </c>
      <c r="W30" s="43">
        <f>X30</f>
        <v>493750</v>
      </c>
      <c r="X30" s="18">
        <f>VLOOKUP(B30,Sheet1!D$2:E$138,2,0)</f>
        <v>493750</v>
      </c>
    </row>
    <row r="31" spans="1:24">
      <c r="A31" s="30" t="s">
        <v>47</v>
      </c>
      <c r="B31" s="25"/>
      <c r="C31" s="24">
        <f t="shared" si="9"/>
        <v>164</v>
      </c>
      <c r="D31" s="30"/>
      <c r="E31" s="30"/>
      <c r="F31" s="30">
        <f t="shared" ref="F31:K31" si="12">F32+F33+F34+F35+F36+F37+F38</f>
        <v>159</v>
      </c>
      <c r="G31" s="30">
        <f t="shared" si="12"/>
        <v>5</v>
      </c>
      <c r="H31" s="24">
        <f t="shared" si="11"/>
        <v>183</v>
      </c>
      <c r="I31" s="30">
        <v>2</v>
      </c>
      <c r="J31" s="30"/>
      <c r="K31" s="30">
        <f t="shared" si="12"/>
        <v>174</v>
      </c>
      <c r="L31" s="30">
        <v>7</v>
      </c>
      <c r="M31" s="30">
        <f>M32+M33+M34+M35+M36+M37+M38+M39</f>
        <v>21</v>
      </c>
      <c r="N31" s="30"/>
      <c r="O31" s="24">
        <v>76</v>
      </c>
      <c r="P31" s="30">
        <v>54</v>
      </c>
      <c r="Q31" s="39">
        <f t="shared" si="4"/>
        <v>6352700</v>
      </c>
      <c r="R31" s="43">
        <v>50</v>
      </c>
      <c r="S31" s="43">
        <f t="shared" si="5"/>
        <v>3176350</v>
      </c>
      <c r="T31" s="43">
        <v>2696500</v>
      </c>
      <c r="U31" s="39">
        <f t="shared" si="6"/>
        <v>479850</v>
      </c>
      <c r="V31" s="65">
        <f t="shared" si="7"/>
        <v>3656200</v>
      </c>
      <c r="W31" s="43">
        <f>VLOOKUP(A31,Sheet1!A$2:B$166,2,0)</f>
        <v>2696500</v>
      </c>
    </row>
    <row r="32" spans="1:24">
      <c r="A32" s="30"/>
      <c r="B32" s="26" t="s">
        <v>48</v>
      </c>
      <c r="C32" s="24">
        <f t="shared" si="9"/>
        <v>13</v>
      </c>
      <c r="D32" s="30"/>
      <c r="E32" s="30"/>
      <c r="F32" s="30">
        <v>12</v>
      </c>
      <c r="G32" s="30">
        <v>1</v>
      </c>
      <c r="H32" s="24">
        <f t="shared" si="11"/>
        <v>8</v>
      </c>
      <c r="I32" s="30"/>
      <c r="J32" s="30"/>
      <c r="K32" s="30">
        <v>8</v>
      </c>
      <c r="L32" s="30"/>
      <c r="M32" s="30"/>
      <c r="N32" s="30"/>
      <c r="O32" s="30"/>
      <c r="P32" s="30"/>
      <c r="Q32" s="39">
        <f t="shared" si="4"/>
        <v>305500</v>
      </c>
      <c r="R32" s="43">
        <v>50</v>
      </c>
      <c r="S32" s="43">
        <f t="shared" si="5"/>
        <v>152750</v>
      </c>
      <c r="T32" s="43">
        <v>182000</v>
      </c>
      <c r="U32" s="39">
        <f t="shared" si="6"/>
        <v>-29250</v>
      </c>
      <c r="V32" s="65">
        <f t="shared" si="7"/>
        <v>123500</v>
      </c>
      <c r="W32" s="43">
        <f t="shared" ref="W32:W39" si="13">X32</f>
        <v>182000</v>
      </c>
      <c r="X32" s="18">
        <f>VLOOKUP(B32,Sheet1!D$2:E$138,2,0)</f>
        <v>182000</v>
      </c>
    </row>
    <row r="33" spans="1:24">
      <c r="A33" s="30"/>
      <c r="B33" s="26" t="s">
        <v>49</v>
      </c>
      <c r="C33" s="24">
        <f t="shared" si="9"/>
        <v>121</v>
      </c>
      <c r="D33" s="30"/>
      <c r="E33" s="30"/>
      <c r="F33" s="30">
        <v>121</v>
      </c>
      <c r="G33" s="30"/>
      <c r="H33" s="24">
        <f t="shared" si="11"/>
        <v>22</v>
      </c>
      <c r="I33" s="30"/>
      <c r="J33" s="30"/>
      <c r="K33" s="30">
        <v>22</v>
      </c>
      <c r="L33" s="30"/>
      <c r="M33" s="30"/>
      <c r="N33" s="30"/>
      <c r="O33" s="30"/>
      <c r="P33" s="30"/>
      <c r="Q33" s="39">
        <f t="shared" si="4"/>
        <v>1820500</v>
      </c>
      <c r="R33" s="43">
        <v>50</v>
      </c>
      <c r="S33" s="43">
        <f t="shared" si="5"/>
        <v>910250</v>
      </c>
      <c r="T33" s="43">
        <v>718750</v>
      </c>
      <c r="U33" s="39">
        <f t="shared" si="6"/>
        <v>191500</v>
      </c>
      <c r="V33" s="65">
        <f t="shared" si="7"/>
        <v>1101750</v>
      </c>
      <c r="W33" s="43">
        <f t="shared" si="13"/>
        <v>718750</v>
      </c>
      <c r="X33" s="18">
        <f>VLOOKUP(B33,Sheet1!D$2:E$138,2,0)</f>
        <v>718750</v>
      </c>
    </row>
    <row r="34" spans="1:24">
      <c r="A34" s="30"/>
      <c r="B34" s="26" t="s">
        <v>50</v>
      </c>
      <c r="C34" s="24">
        <f t="shared" si="9"/>
        <v>21</v>
      </c>
      <c r="D34" s="30"/>
      <c r="E34" s="30"/>
      <c r="F34" s="30">
        <v>21</v>
      </c>
      <c r="G34" s="30"/>
      <c r="H34" s="24">
        <f t="shared" si="11"/>
        <v>11</v>
      </c>
      <c r="I34" s="30"/>
      <c r="J34" s="30"/>
      <c r="K34" s="30">
        <v>11</v>
      </c>
      <c r="L34" s="30"/>
      <c r="M34" s="30"/>
      <c r="N34" s="30"/>
      <c r="O34" s="30"/>
      <c r="P34" s="30"/>
      <c r="Q34" s="39">
        <f t="shared" si="4"/>
        <v>456000</v>
      </c>
      <c r="R34" s="43">
        <v>50</v>
      </c>
      <c r="S34" s="43">
        <f t="shared" si="5"/>
        <v>228000</v>
      </c>
      <c r="T34" s="43">
        <v>241500</v>
      </c>
      <c r="U34" s="39">
        <f t="shared" si="6"/>
        <v>-13500</v>
      </c>
      <c r="V34" s="65">
        <f t="shared" si="7"/>
        <v>214500</v>
      </c>
      <c r="W34" s="43">
        <f t="shared" si="13"/>
        <v>241500</v>
      </c>
      <c r="X34" s="18">
        <f>VLOOKUP(B34,Sheet1!D$2:E$138,2,0)</f>
        <v>241500</v>
      </c>
    </row>
    <row r="35" spans="1:24">
      <c r="A35" s="30"/>
      <c r="B35" s="26" t="s">
        <v>51</v>
      </c>
      <c r="C35" s="24">
        <f t="shared" si="9"/>
        <v>9</v>
      </c>
      <c r="D35" s="30"/>
      <c r="E35" s="30"/>
      <c r="F35" s="30">
        <v>5</v>
      </c>
      <c r="G35" s="30">
        <v>4</v>
      </c>
      <c r="H35" s="24">
        <f t="shared" si="11"/>
        <v>142</v>
      </c>
      <c r="I35" s="30">
        <v>2</v>
      </c>
      <c r="J35" s="30"/>
      <c r="K35" s="30">
        <v>133</v>
      </c>
      <c r="L35" s="30">
        <v>7</v>
      </c>
      <c r="M35" s="30"/>
      <c r="N35" s="30"/>
      <c r="O35" s="30"/>
      <c r="P35" s="30"/>
      <c r="Q35" s="39">
        <f t="shared" si="4"/>
        <v>2864700</v>
      </c>
      <c r="R35" s="43">
        <v>50</v>
      </c>
      <c r="S35" s="43">
        <f t="shared" si="5"/>
        <v>1432350</v>
      </c>
      <c r="T35" s="43">
        <v>1032250</v>
      </c>
      <c r="U35" s="39">
        <f t="shared" si="6"/>
        <v>400100</v>
      </c>
      <c r="V35" s="65">
        <f t="shared" si="7"/>
        <v>1832450</v>
      </c>
      <c r="W35" s="43">
        <f t="shared" si="13"/>
        <v>1032250</v>
      </c>
      <c r="X35" s="18">
        <f>VLOOKUP(B35,Sheet1!D$2:E$138,2,0)</f>
        <v>1032250</v>
      </c>
    </row>
    <row r="36" spans="1:24">
      <c r="A36" s="30"/>
      <c r="B36" s="26" t="s">
        <v>52</v>
      </c>
      <c r="C36" s="24">
        <f t="shared" si="9"/>
        <v>0</v>
      </c>
      <c r="D36" s="30"/>
      <c r="E36" s="30"/>
      <c r="F36" s="30"/>
      <c r="G36" s="30"/>
      <c r="H36" s="24">
        <f t="shared" si="11"/>
        <v>0</v>
      </c>
      <c r="I36" s="30"/>
      <c r="J36" s="30"/>
      <c r="K36" s="30"/>
      <c r="L36" s="30"/>
      <c r="M36" s="30">
        <v>9</v>
      </c>
      <c r="N36" s="30"/>
      <c r="O36" s="30"/>
      <c r="P36" s="30"/>
      <c r="Q36" s="39">
        <f t="shared" si="4"/>
        <v>54000</v>
      </c>
      <c r="R36" s="43">
        <v>50</v>
      </c>
      <c r="S36" s="43">
        <f t="shared" si="5"/>
        <v>27000</v>
      </c>
      <c r="T36" s="43">
        <v>27000</v>
      </c>
      <c r="U36" s="39">
        <f t="shared" si="6"/>
        <v>0</v>
      </c>
      <c r="V36" s="65">
        <f t="shared" si="7"/>
        <v>27000</v>
      </c>
      <c r="W36" s="43">
        <f t="shared" si="13"/>
        <v>27000</v>
      </c>
      <c r="X36" s="18">
        <f>VLOOKUP(B36,Sheet1!D$2:E$138,2,0)</f>
        <v>27000</v>
      </c>
    </row>
    <row r="37" spans="1:24">
      <c r="A37" s="30"/>
      <c r="B37" s="26" t="s">
        <v>53</v>
      </c>
      <c r="C37" s="24">
        <f t="shared" si="9"/>
        <v>0</v>
      </c>
      <c r="D37" s="30"/>
      <c r="E37" s="30"/>
      <c r="F37" s="30"/>
      <c r="G37" s="30"/>
      <c r="H37" s="24">
        <f t="shared" si="11"/>
        <v>0</v>
      </c>
      <c r="I37" s="30"/>
      <c r="J37" s="30"/>
      <c r="K37" s="30"/>
      <c r="L37" s="30"/>
      <c r="M37" s="30">
        <v>1</v>
      </c>
      <c r="N37" s="30"/>
      <c r="O37" s="30"/>
      <c r="P37" s="30"/>
      <c r="Q37" s="39">
        <f t="shared" si="4"/>
        <v>6000</v>
      </c>
      <c r="R37" s="43">
        <v>50</v>
      </c>
      <c r="S37" s="43">
        <f t="shared" si="5"/>
        <v>3000</v>
      </c>
      <c r="T37" s="43">
        <v>9000</v>
      </c>
      <c r="U37" s="39">
        <f t="shared" si="6"/>
        <v>-6000</v>
      </c>
      <c r="V37" s="65">
        <f t="shared" si="7"/>
        <v>-3000</v>
      </c>
      <c r="W37" s="43">
        <f t="shared" si="13"/>
        <v>9000</v>
      </c>
      <c r="X37" s="18">
        <f>VLOOKUP(B37,Sheet1!D$2:E$138,2,0)</f>
        <v>9000</v>
      </c>
    </row>
    <row r="38" spans="1:24">
      <c r="A38" s="30"/>
      <c r="B38" s="26" t="s">
        <v>54</v>
      </c>
      <c r="C38" s="24">
        <f t="shared" si="9"/>
        <v>0</v>
      </c>
      <c r="D38" s="30"/>
      <c r="E38" s="30"/>
      <c r="F38" s="30"/>
      <c r="G38" s="30"/>
      <c r="H38" s="24">
        <f t="shared" si="11"/>
        <v>0</v>
      </c>
      <c r="I38" s="30"/>
      <c r="J38" s="30"/>
      <c r="K38" s="30"/>
      <c r="L38" s="30"/>
      <c r="M38" s="30">
        <v>6</v>
      </c>
      <c r="N38" s="30"/>
      <c r="O38" s="30"/>
      <c r="P38" s="30"/>
      <c r="Q38" s="39">
        <f t="shared" si="4"/>
        <v>36000</v>
      </c>
      <c r="R38" s="43">
        <v>50</v>
      </c>
      <c r="S38" s="43">
        <f t="shared" si="5"/>
        <v>18000</v>
      </c>
      <c r="T38" s="43">
        <v>24000</v>
      </c>
      <c r="U38" s="39">
        <f t="shared" si="6"/>
        <v>-6000</v>
      </c>
      <c r="V38" s="65">
        <f t="shared" si="7"/>
        <v>12000</v>
      </c>
      <c r="W38" s="43">
        <f t="shared" si="13"/>
        <v>24000</v>
      </c>
      <c r="X38" s="18">
        <f>VLOOKUP(B38,Sheet1!D$2:E$138,2,0)</f>
        <v>24000</v>
      </c>
    </row>
    <row r="39" spans="1:24">
      <c r="A39" s="30"/>
      <c r="B39" s="26" t="s">
        <v>377</v>
      </c>
      <c r="C39" s="24">
        <v>0</v>
      </c>
      <c r="D39" s="30"/>
      <c r="E39" s="30"/>
      <c r="F39" s="30"/>
      <c r="G39" s="30"/>
      <c r="H39" s="24">
        <v>0</v>
      </c>
      <c r="I39" s="30"/>
      <c r="J39" s="30"/>
      <c r="K39" s="30"/>
      <c r="L39" s="30"/>
      <c r="M39" s="30">
        <v>5</v>
      </c>
      <c r="N39" s="30"/>
      <c r="O39" s="30"/>
      <c r="P39" s="30"/>
      <c r="Q39" s="39">
        <f t="shared" si="4"/>
        <v>30000</v>
      </c>
      <c r="R39" s="43">
        <v>50</v>
      </c>
      <c r="S39" s="43">
        <f t="shared" si="5"/>
        <v>15000</v>
      </c>
      <c r="T39" s="43">
        <v>0</v>
      </c>
      <c r="U39" s="39">
        <f t="shared" si="6"/>
        <v>15000</v>
      </c>
      <c r="V39" s="65">
        <f t="shared" si="7"/>
        <v>30000</v>
      </c>
      <c r="W39" s="43">
        <f t="shared" si="13"/>
        <v>0</v>
      </c>
    </row>
    <row r="40" spans="1:24">
      <c r="A40" s="30" t="s">
        <v>55</v>
      </c>
      <c r="B40" s="26"/>
      <c r="C40" s="24">
        <f t="shared" ref="C40:C51" si="14">SUM(D40,E40,F40,G40)</f>
        <v>42</v>
      </c>
      <c r="D40" s="30"/>
      <c r="E40" s="30"/>
      <c r="F40" s="30">
        <f>F41</f>
        <v>42</v>
      </c>
      <c r="G40" s="30"/>
      <c r="H40" s="24">
        <f t="shared" ref="H40:H50" si="15">SUM(I40,J40,K40,L40)</f>
        <v>18</v>
      </c>
      <c r="I40" s="30"/>
      <c r="J40" s="30"/>
      <c r="K40" s="30">
        <f>K41</f>
        <v>18</v>
      </c>
      <c r="L40" s="30"/>
      <c r="M40" s="30"/>
      <c r="N40" s="30"/>
      <c r="O40" s="30">
        <v>14</v>
      </c>
      <c r="P40" s="30">
        <v>7</v>
      </c>
      <c r="Q40" s="39">
        <f t="shared" si="4"/>
        <v>960000</v>
      </c>
      <c r="R40" s="43">
        <v>50</v>
      </c>
      <c r="S40" s="43">
        <f t="shared" si="5"/>
        <v>480000</v>
      </c>
      <c r="T40" s="43">
        <v>459000</v>
      </c>
      <c r="U40" s="39">
        <f t="shared" si="6"/>
        <v>21000</v>
      </c>
      <c r="V40" s="65">
        <f t="shared" si="7"/>
        <v>501000</v>
      </c>
      <c r="W40" s="43">
        <f>VLOOKUP(A40,Sheet1!A$2:B$166,2,0)</f>
        <v>459000</v>
      </c>
    </row>
    <row r="41" spans="1:24">
      <c r="A41" s="30"/>
      <c r="B41" s="26" t="s">
        <v>56</v>
      </c>
      <c r="C41" s="24">
        <f t="shared" si="14"/>
        <v>42</v>
      </c>
      <c r="D41" s="30"/>
      <c r="E41" s="30"/>
      <c r="F41" s="30">
        <v>42</v>
      </c>
      <c r="G41" s="30"/>
      <c r="H41" s="24">
        <f t="shared" si="15"/>
        <v>18</v>
      </c>
      <c r="I41" s="30"/>
      <c r="J41" s="30"/>
      <c r="K41" s="30">
        <v>18</v>
      </c>
      <c r="L41" s="30"/>
      <c r="M41" s="30"/>
      <c r="N41" s="30"/>
      <c r="O41" s="30"/>
      <c r="P41" s="30"/>
      <c r="Q41" s="39">
        <f t="shared" si="4"/>
        <v>834000</v>
      </c>
      <c r="R41" s="43">
        <v>50</v>
      </c>
      <c r="S41" s="43">
        <f t="shared" si="5"/>
        <v>417000</v>
      </c>
      <c r="T41" s="43">
        <v>390000</v>
      </c>
      <c r="U41" s="39">
        <f t="shared" si="6"/>
        <v>27000</v>
      </c>
      <c r="V41" s="65">
        <f t="shared" si="7"/>
        <v>444000</v>
      </c>
      <c r="W41" s="43">
        <f>X41</f>
        <v>390000</v>
      </c>
      <c r="X41" s="18">
        <f>VLOOKUP(B41,Sheet1!D$2:E$138,2,0)</f>
        <v>390000</v>
      </c>
    </row>
    <row r="42" spans="1:24">
      <c r="A42" s="30" t="s">
        <v>57</v>
      </c>
      <c r="B42" s="26"/>
      <c r="C42" s="24">
        <f t="shared" si="14"/>
        <v>237</v>
      </c>
      <c r="D42" s="30"/>
      <c r="E42" s="30"/>
      <c r="F42" s="30">
        <f t="shared" ref="F42:K42" si="16">F43</f>
        <v>237</v>
      </c>
      <c r="G42" s="30"/>
      <c r="H42" s="24">
        <f t="shared" si="15"/>
        <v>198</v>
      </c>
      <c r="I42" s="30"/>
      <c r="J42" s="30">
        <f t="shared" si="16"/>
        <v>10</v>
      </c>
      <c r="K42" s="30">
        <f t="shared" si="16"/>
        <v>188</v>
      </c>
      <c r="L42" s="30"/>
      <c r="M42" s="30"/>
      <c r="N42" s="30"/>
      <c r="O42" s="30">
        <v>72</v>
      </c>
      <c r="P42" s="30">
        <v>54</v>
      </c>
      <c r="Q42" s="39">
        <f t="shared" si="4"/>
        <v>7303500</v>
      </c>
      <c r="R42" s="43">
        <v>50</v>
      </c>
      <c r="S42" s="43">
        <f t="shared" si="5"/>
        <v>3651750</v>
      </c>
      <c r="T42" s="43">
        <v>3464550</v>
      </c>
      <c r="U42" s="39">
        <f t="shared" si="6"/>
        <v>187200</v>
      </c>
      <c r="V42" s="65">
        <f t="shared" si="7"/>
        <v>3838950</v>
      </c>
      <c r="W42" s="43">
        <f>VLOOKUP(A42,Sheet1!A$2:B$166,2,0)</f>
        <v>3464550</v>
      </c>
    </row>
    <row r="43" spans="1:24">
      <c r="A43" s="30"/>
      <c r="B43" s="26" t="s">
        <v>58</v>
      </c>
      <c r="C43" s="24">
        <f t="shared" si="14"/>
        <v>237</v>
      </c>
      <c r="D43" s="30"/>
      <c r="E43" s="30"/>
      <c r="F43" s="30">
        <v>237</v>
      </c>
      <c r="G43" s="30"/>
      <c r="H43" s="24">
        <f t="shared" si="15"/>
        <v>198</v>
      </c>
      <c r="I43" s="30"/>
      <c r="J43" s="30">
        <v>10</v>
      </c>
      <c r="K43" s="30">
        <v>188</v>
      </c>
      <c r="L43" s="30"/>
      <c r="M43" s="30"/>
      <c r="N43" s="30"/>
      <c r="O43" s="30"/>
      <c r="P43" s="30"/>
      <c r="Q43" s="39">
        <f t="shared" si="4"/>
        <v>6547500</v>
      </c>
      <c r="R43" s="43">
        <v>50</v>
      </c>
      <c r="S43" s="43">
        <f t="shared" si="5"/>
        <v>3273750</v>
      </c>
      <c r="T43" s="43">
        <v>3197550</v>
      </c>
      <c r="U43" s="39">
        <f t="shared" si="6"/>
        <v>76200</v>
      </c>
      <c r="V43" s="65">
        <f t="shared" si="7"/>
        <v>3349950</v>
      </c>
      <c r="W43" s="43">
        <f>X43</f>
        <v>3197550</v>
      </c>
      <c r="X43" s="18">
        <f>VLOOKUP(B43,Sheet1!D$2:E$138,2,0)</f>
        <v>3197550</v>
      </c>
    </row>
    <row r="44" spans="1:24">
      <c r="A44" s="30" t="s">
        <v>59</v>
      </c>
      <c r="B44" s="26"/>
      <c r="C44" s="24">
        <f t="shared" si="14"/>
        <v>31</v>
      </c>
      <c r="D44" s="30"/>
      <c r="E44" s="30"/>
      <c r="F44" s="30">
        <v>31</v>
      </c>
      <c r="G44" s="30"/>
      <c r="H44" s="24">
        <f t="shared" si="15"/>
        <v>9</v>
      </c>
      <c r="I44" s="30"/>
      <c r="J44" s="30"/>
      <c r="K44" s="30">
        <v>9</v>
      </c>
      <c r="L44" s="30"/>
      <c r="M44" s="30"/>
      <c r="N44" s="30"/>
      <c r="O44" s="30">
        <v>59</v>
      </c>
      <c r="P44" s="30">
        <v>23</v>
      </c>
      <c r="Q44" s="39">
        <f t="shared" si="4"/>
        <v>1024000</v>
      </c>
      <c r="R44" s="43">
        <v>50</v>
      </c>
      <c r="S44" s="43">
        <f t="shared" si="5"/>
        <v>512000</v>
      </c>
      <c r="T44" s="43">
        <v>572000</v>
      </c>
      <c r="U44" s="39">
        <f t="shared" si="6"/>
        <v>-60000</v>
      </c>
      <c r="V44" s="65">
        <f t="shared" si="7"/>
        <v>452000</v>
      </c>
      <c r="W44" s="43">
        <f>VLOOKUP(A44,Sheet1!A$2:B$166,2,0)</f>
        <v>572000</v>
      </c>
    </row>
    <row r="45" spans="1:24">
      <c r="A45" s="30"/>
      <c r="B45" s="26" t="s">
        <v>60</v>
      </c>
      <c r="C45" s="24">
        <f t="shared" si="14"/>
        <v>31</v>
      </c>
      <c r="D45" s="30"/>
      <c r="E45" s="30"/>
      <c r="F45" s="30">
        <v>31</v>
      </c>
      <c r="G45" s="30"/>
      <c r="H45" s="24">
        <f t="shared" si="15"/>
        <v>9</v>
      </c>
      <c r="I45" s="30"/>
      <c r="J45" s="30"/>
      <c r="K45" s="30">
        <v>9</v>
      </c>
      <c r="L45" s="30"/>
      <c r="M45" s="30"/>
      <c r="N45" s="30"/>
      <c r="O45" s="30"/>
      <c r="P45" s="30"/>
      <c r="Q45" s="39">
        <f t="shared" si="4"/>
        <v>532000</v>
      </c>
      <c r="R45" s="43">
        <v>50</v>
      </c>
      <c r="S45" s="43">
        <f t="shared" si="5"/>
        <v>266000</v>
      </c>
      <c r="T45" s="43">
        <v>254000</v>
      </c>
      <c r="U45" s="39">
        <f t="shared" si="6"/>
        <v>12000</v>
      </c>
      <c r="V45" s="65">
        <f t="shared" si="7"/>
        <v>278000</v>
      </c>
      <c r="W45" s="43">
        <f>X45</f>
        <v>254000</v>
      </c>
      <c r="X45" s="18">
        <f>VLOOKUP(B45,Sheet1!D$2:E$138,2,0)</f>
        <v>254000</v>
      </c>
    </row>
    <row r="46" spans="1:24">
      <c r="A46" s="30" t="s">
        <v>61</v>
      </c>
      <c r="B46" s="26"/>
      <c r="C46" s="24">
        <f t="shared" si="14"/>
        <v>28</v>
      </c>
      <c r="D46" s="30"/>
      <c r="E46" s="30"/>
      <c r="F46" s="30">
        <f>F47</f>
        <v>28</v>
      </c>
      <c r="G46" s="30"/>
      <c r="H46" s="24">
        <f t="shared" si="15"/>
        <v>20</v>
      </c>
      <c r="I46" s="30"/>
      <c r="J46" s="30"/>
      <c r="K46" s="30">
        <f>K47</f>
        <v>20</v>
      </c>
      <c r="L46" s="30"/>
      <c r="M46" s="30"/>
      <c r="N46" s="30"/>
      <c r="O46" s="30">
        <v>23</v>
      </c>
      <c r="P46" s="30">
        <v>7</v>
      </c>
      <c r="Q46" s="39">
        <f t="shared" si="4"/>
        <v>892000</v>
      </c>
      <c r="R46" s="43">
        <v>50</v>
      </c>
      <c r="S46" s="43">
        <f t="shared" si="5"/>
        <v>446000</v>
      </c>
      <c r="T46" s="43">
        <v>370750</v>
      </c>
      <c r="U46" s="39">
        <f t="shared" si="6"/>
        <v>75250</v>
      </c>
      <c r="V46" s="65">
        <f t="shared" si="7"/>
        <v>521250</v>
      </c>
      <c r="W46" s="43">
        <f>VLOOKUP(A46,Sheet1!A$2:B$166,2,0)</f>
        <v>370750</v>
      </c>
    </row>
    <row r="47" spans="1:24">
      <c r="A47" s="30"/>
      <c r="B47" s="26" t="s">
        <v>62</v>
      </c>
      <c r="C47" s="24">
        <f t="shared" si="14"/>
        <v>28</v>
      </c>
      <c r="D47" s="30"/>
      <c r="E47" s="30"/>
      <c r="F47" s="30">
        <v>28</v>
      </c>
      <c r="G47" s="30"/>
      <c r="H47" s="24">
        <f t="shared" si="15"/>
        <v>20</v>
      </c>
      <c r="I47" s="30"/>
      <c r="J47" s="30"/>
      <c r="K47" s="30">
        <v>20</v>
      </c>
      <c r="L47" s="30"/>
      <c r="M47" s="30"/>
      <c r="N47" s="30"/>
      <c r="O47" s="30"/>
      <c r="P47" s="30"/>
      <c r="Q47" s="39">
        <f t="shared" si="4"/>
        <v>712000</v>
      </c>
      <c r="R47" s="43">
        <v>50</v>
      </c>
      <c r="S47" s="43">
        <f t="shared" si="5"/>
        <v>356000</v>
      </c>
      <c r="T47" s="43">
        <v>241750</v>
      </c>
      <c r="U47" s="39">
        <f t="shared" si="6"/>
        <v>114250</v>
      </c>
      <c r="V47" s="65">
        <f t="shared" si="7"/>
        <v>470250</v>
      </c>
      <c r="W47" s="43">
        <f>X47</f>
        <v>241750</v>
      </c>
      <c r="X47" s="18">
        <f>VLOOKUP(B47,Sheet1!D$2:E$138,2,0)</f>
        <v>241750</v>
      </c>
    </row>
    <row r="48" spans="1:24">
      <c r="A48" s="30" t="s">
        <v>63</v>
      </c>
      <c r="B48" s="26"/>
      <c r="C48" s="24">
        <f t="shared" si="14"/>
        <v>30</v>
      </c>
      <c r="D48" s="30"/>
      <c r="E48" s="30"/>
      <c r="F48" s="30">
        <f>F49</f>
        <v>14</v>
      </c>
      <c r="G48" s="30">
        <f>G49</f>
        <v>16</v>
      </c>
      <c r="H48" s="24">
        <f t="shared" si="15"/>
        <v>34</v>
      </c>
      <c r="I48" s="30">
        <f>I49</f>
        <v>1</v>
      </c>
      <c r="J48" s="30"/>
      <c r="K48" s="30">
        <f>K49</f>
        <v>25</v>
      </c>
      <c r="L48" s="30">
        <f>L49</f>
        <v>8</v>
      </c>
      <c r="M48" s="30"/>
      <c r="N48" s="30"/>
      <c r="O48" s="30">
        <v>139</v>
      </c>
      <c r="P48" s="30">
        <v>68</v>
      </c>
      <c r="Q48" s="39">
        <f t="shared" si="4"/>
        <v>2246100</v>
      </c>
      <c r="R48" s="43">
        <v>50</v>
      </c>
      <c r="S48" s="43">
        <f t="shared" si="5"/>
        <v>1123050</v>
      </c>
      <c r="T48" s="43">
        <v>1089100</v>
      </c>
      <c r="U48" s="39">
        <f t="shared" si="6"/>
        <v>33950</v>
      </c>
      <c r="V48" s="65">
        <f t="shared" si="7"/>
        <v>1157000</v>
      </c>
      <c r="W48" s="43">
        <f>VLOOKUP(A48,Sheet1!A$2:B$166,2,0)</f>
        <v>1089100</v>
      </c>
    </row>
    <row r="49" spans="1:24">
      <c r="A49" s="30"/>
      <c r="B49" s="26" t="s">
        <v>64</v>
      </c>
      <c r="C49" s="24">
        <f t="shared" si="14"/>
        <v>30</v>
      </c>
      <c r="D49" s="30"/>
      <c r="E49" s="30"/>
      <c r="F49" s="30">
        <v>14</v>
      </c>
      <c r="G49" s="30">
        <v>16</v>
      </c>
      <c r="H49" s="24">
        <f t="shared" si="15"/>
        <v>34</v>
      </c>
      <c r="I49" s="30">
        <v>1</v>
      </c>
      <c r="J49" s="30"/>
      <c r="K49" s="30">
        <v>25</v>
      </c>
      <c r="L49" s="30">
        <v>8</v>
      </c>
      <c r="M49" s="30"/>
      <c r="N49" s="30"/>
      <c r="O49" s="30"/>
      <c r="P49" s="30"/>
      <c r="Q49" s="39">
        <f t="shared" si="4"/>
        <v>1004100</v>
      </c>
      <c r="R49" s="43">
        <v>50</v>
      </c>
      <c r="S49" s="43">
        <f t="shared" si="5"/>
        <v>502050</v>
      </c>
      <c r="T49" s="43">
        <v>558100</v>
      </c>
      <c r="U49" s="39">
        <f t="shared" si="6"/>
        <v>-56050</v>
      </c>
      <c r="V49" s="65">
        <f t="shared" si="7"/>
        <v>446000</v>
      </c>
      <c r="W49" s="43">
        <f>X49</f>
        <v>558100</v>
      </c>
      <c r="X49" s="18">
        <f>VLOOKUP(B49,Sheet1!D$2:E$138,2,0)</f>
        <v>558100</v>
      </c>
    </row>
    <row r="50" spans="1:24">
      <c r="A50" s="30" t="s">
        <v>65</v>
      </c>
      <c r="B50" s="26"/>
      <c r="C50" s="24">
        <f t="shared" si="14"/>
        <v>21</v>
      </c>
      <c r="D50" s="30"/>
      <c r="E50" s="30"/>
      <c r="F50" s="30">
        <f>F51</f>
        <v>21</v>
      </c>
      <c r="G50" s="30"/>
      <c r="H50" s="24">
        <f t="shared" si="15"/>
        <v>0</v>
      </c>
      <c r="I50" s="30"/>
      <c r="J50" s="30"/>
      <c r="K50" s="30">
        <f>K51</f>
        <v>0</v>
      </c>
      <c r="L50" s="30">
        <f>L51</f>
        <v>0</v>
      </c>
      <c r="M50" s="30"/>
      <c r="N50" s="30"/>
      <c r="O50" s="30">
        <v>101</v>
      </c>
      <c r="P50" s="30">
        <v>51</v>
      </c>
      <c r="Q50" s="39">
        <f t="shared" si="4"/>
        <v>1153500</v>
      </c>
      <c r="R50" s="43">
        <v>50</v>
      </c>
      <c r="S50" s="43">
        <f t="shared" si="5"/>
        <v>576750</v>
      </c>
      <c r="T50" s="43">
        <v>596000</v>
      </c>
      <c r="U50" s="39">
        <f t="shared" si="6"/>
        <v>-19250</v>
      </c>
      <c r="V50" s="65">
        <f t="shared" si="7"/>
        <v>557500</v>
      </c>
      <c r="W50" s="43">
        <f>VLOOKUP(A50,Sheet1!A$2:B$166,2,0)</f>
        <v>596000</v>
      </c>
    </row>
    <row r="51" spans="1:24">
      <c r="A51" s="30"/>
      <c r="B51" s="26" t="s">
        <v>66</v>
      </c>
      <c r="C51" s="24">
        <f t="shared" si="14"/>
        <v>21</v>
      </c>
      <c r="D51" s="30"/>
      <c r="E51" s="30"/>
      <c r="F51" s="30">
        <v>21</v>
      </c>
      <c r="G51" s="30"/>
      <c r="H51" s="24">
        <v>0</v>
      </c>
      <c r="I51" s="30"/>
      <c r="J51" s="30"/>
      <c r="K51" s="30"/>
      <c r="L51" s="30"/>
      <c r="M51" s="30"/>
      <c r="N51" s="30"/>
      <c r="O51" s="30"/>
      <c r="P51" s="30"/>
      <c r="Q51" s="39">
        <f t="shared" si="4"/>
        <v>241500</v>
      </c>
      <c r="R51" s="43">
        <v>50</v>
      </c>
      <c r="S51" s="43">
        <f t="shared" si="5"/>
        <v>120750</v>
      </c>
      <c r="T51" s="43">
        <v>161000</v>
      </c>
      <c r="U51" s="39">
        <f t="shared" si="6"/>
        <v>-40250</v>
      </c>
      <c r="V51" s="65">
        <f t="shared" si="7"/>
        <v>80500</v>
      </c>
      <c r="W51" s="43">
        <f>X51</f>
        <v>161000</v>
      </c>
      <c r="X51" s="18">
        <f>VLOOKUP(B51,Sheet1!D$2:E$138,2,0)</f>
        <v>161000</v>
      </c>
    </row>
    <row r="52" spans="1:24">
      <c r="A52" s="30" t="s">
        <v>67</v>
      </c>
      <c r="B52" s="26"/>
      <c r="C52" s="24">
        <v>0</v>
      </c>
      <c r="D52" s="30"/>
      <c r="E52" s="30"/>
      <c r="F52" s="30"/>
      <c r="G52" s="30"/>
      <c r="H52" s="24">
        <v>0</v>
      </c>
      <c r="I52" s="30"/>
      <c r="J52" s="30"/>
      <c r="K52" s="30"/>
      <c r="L52" s="30"/>
      <c r="M52" s="30">
        <f>M53+M54</f>
        <v>10</v>
      </c>
      <c r="N52" s="30"/>
      <c r="O52" s="30">
        <v>26</v>
      </c>
      <c r="P52" s="30">
        <v>6</v>
      </c>
      <c r="Q52" s="39">
        <f t="shared" si="4"/>
        <v>252000</v>
      </c>
      <c r="R52" s="43">
        <v>50</v>
      </c>
      <c r="S52" s="43">
        <f t="shared" si="5"/>
        <v>126000</v>
      </c>
      <c r="T52" s="43">
        <v>105000</v>
      </c>
      <c r="U52" s="39">
        <f t="shared" si="6"/>
        <v>21000</v>
      </c>
      <c r="V52" s="65">
        <f t="shared" si="7"/>
        <v>147000</v>
      </c>
      <c r="W52" s="43">
        <f>VLOOKUP(A52,Sheet1!A$2:B$166,2,0)</f>
        <v>105000</v>
      </c>
    </row>
    <row r="53" spans="1:24">
      <c r="A53" s="30"/>
      <c r="B53" s="26" t="s">
        <v>68</v>
      </c>
      <c r="C53" s="24">
        <v>0</v>
      </c>
      <c r="D53" s="30"/>
      <c r="E53" s="30"/>
      <c r="F53" s="30"/>
      <c r="G53" s="30"/>
      <c r="H53" s="24">
        <v>0</v>
      </c>
      <c r="I53" s="30"/>
      <c r="J53" s="30"/>
      <c r="K53" s="30"/>
      <c r="L53" s="30"/>
      <c r="M53" s="30">
        <v>5</v>
      </c>
      <c r="N53" s="30"/>
      <c r="O53" s="30"/>
      <c r="P53" s="30"/>
      <c r="Q53" s="39">
        <f t="shared" si="4"/>
        <v>30000</v>
      </c>
      <c r="R53" s="43">
        <v>50</v>
      </c>
      <c r="S53" s="43">
        <f t="shared" si="5"/>
        <v>15000</v>
      </c>
      <c r="T53" s="43">
        <v>18000</v>
      </c>
      <c r="U53" s="39">
        <f t="shared" si="6"/>
        <v>-3000</v>
      </c>
      <c r="V53" s="65">
        <f t="shared" si="7"/>
        <v>12000</v>
      </c>
      <c r="W53" s="43">
        <f>X53</f>
        <v>18000</v>
      </c>
      <c r="X53" s="18">
        <f>VLOOKUP(B53,Sheet1!D$2:E$138,2,0)</f>
        <v>18000</v>
      </c>
    </row>
    <row r="54" spans="1:24" ht="17.100000000000001" customHeight="1">
      <c r="A54" s="30"/>
      <c r="B54" s="26" t="s">
        <v>69</v>
      </c>
      <c r="C54" s="24">
        <v>0</v>
      </c>
      <c r="D54" s="30"/>
      <c r="E54" s="30"/>
      <c r="F54" s="30"/>
      <c r="G54" s="30"/>
      <c r="H54" s="24">
        <v>0</v>
      </c>
      <c r="I54" s="30"/>
      <c r="J54" s="30"/>
      <c r="K54" s="30"/>
      <c r="L54" s="30"/>
      <c r="M54" s="30">
        <v>5</v>
      </c>
      <c r="N54" s="30"/>
      <c r="O54" s="30"/>
      <c r="P54" s="30"/>
      <c r="Q54" s="39">
        <f t="shared" si="4"/>
        <v>30000</v>
      </c>
      <c r="R54" s="43">
        <v>50</v>
      </c>
      <c r="S54" s="43">
        <f t="shared" si="5"/>
        <v>15000</v>
      </c>
      <c r="T54" s="43">
        <v>18000</v>
      </c>
      <c r="U54" s="39">
        <f t="shared" si="6"/>
        <v>-3000</v>
      </c>
      <c r="V54" s="65">
        <f t="shared" si="7"/>
        <v>12000</v>
      </c>
      <c r="W54" s="43">
        <f>X54</f>
        <v>18000</v>
      </c>
      <c r="X54" s="18">
        <f>VLOOKUP(B54,Sheet1!D$2:E$138,2,0)</f>
        <v>18000</v>
      </c>
    </row>
    <row r="55" spans="1:24">
      <c r="A55" s="31" t="s">
        <v>70</v>
      </c>
      <c r="B55" s="32"/>
      <c r="C55" s="29">
        <f t="shared" ref="C55:C71" si="17">SUM(D55,E55,F55,G55)</f>
        <v>201</v>
      </c>
      <c r="D55" s="29"/>
      <c r="E55" s="29">
        <f>E56+E57+E58+E60</f>
        <v>15</v>
      </c>
      <c r="F55" s="29">
        <f>F56+F57+F58+F60</f>
        <v>163</v>
      </c>
      <c r="G55" s="29">
        <f>G56+G57+G58+G60</f>
        <v>23</v>
      </c>
      <c r="H55" s="29">
        <f t="shared" ref="H55:H71" si="18">SUM(I55,J55,K55,L55)</f>
        <v>138</v>
      </c>
      <c r="I55" s="29">
        <f>I56+I57+I58+I60</f>
        <v>13</v>
      </c>
      <c r="J55" s="29">
        <f>J56+J57+J58+J60</f>
        <v>15</v>
      </c>
      <c r="K55" s="29">
        <f>K56+K57+K58+K60</f>
        <v>98</v>
      </c>
      <c r="L55" s="29">
        <f>L56+L57+L58+L60</f>
        <v>12</v>
      </c>
      <c r="M55" s="29"/>
      <c r="N55" s="29"/>
      <c r="O55" s="29">
        <f>O56+O57+O58+O60</f>
        <v>126</v>
      </c>
      <c r="P55" s="29">
        <f>P56+P57+P58+P60</f>
        <v>32</v>
      </c>
      <c r="Q55" s="42">
        <f t="shared" si="4"/>
        <v>5806800</v>
      </c>
      <c r="R55" s="44"/>
      <c r="S55" s="42">
        <f>S56+S57+S58+S60</f>
        <v>2903400</v>
      </c>
      <c r="T55" s="42">
        <v>2442450</v>
      </c>
      <c r="U55" s="42">
        <f t="shared" si="6"/>
        <v>460950</v>
      </c>
      <c r="V55" s="66">
        <f t="shared" si="7"/>
        <v>3364350</v>
      </c>
      <c r="W55" s="42">
        <f>W56+W57+W58+W60</f>
        <v>2442450</v>
      </c>
      <c r="X55" s="41"/>
    </row>
    <row r="56" spans="1:24">
      <c r="A56" s="30" t="s">
        <v>71</v>
      </c>
      <c r="B56" s="26" t="s">
        <v>72</v>
      </c>
      <c r="C56" s="24">
        <f t="shared" si="17"/>
        <v>156</v>
      </c>
      <c r="D56" s="30"/>
      <c r="E56" s="30">
        <v>13</v>
      </c>
      <c r="F56" s="30">
        <v>120</v>
      </c>
      <c r="G56" s="30">
        <v>23</v>
      </c>
      <c r="H56" s="24">
        <f t="shared" si="18"/>
        <v>124</v>
      </c>
      <c r="I56" s="30">
        <v>13</v>
      </c>
      <c r="J56" s="30">
        <v>10</v>
      </c>
      <c r="K56" s="30">
        <v>89</v>
      </c>
      <c r="L56" s="30">
        <v>12</v>
      </c>
      <c r="M56" s="30"/>
      <c r="N56" s="30"/>
      <c r="O56" s="30"/>
      <c r="P56" s="30"/>
      <c r="Q56" s="39">
        <f t="shared" si="4"/>
        <v>4092400</v>
      </c>
      <c r="R56" s="43">
        <v>50</v>
      </c>
      <c r="S56" s="43">
        <f>Q56*R56/100</f>
        <v>2046200</v>
      </c>
      <c r="T56" s="43">
        <v>2029950</v>
      </c>
      <c r="U56" s="39">
        <f t="shared" si="6"/>
        <v>16250</v>
      </c>
      <c r="V56" s="65">
        <f t="shared" si="7"/>
        <v>2062450</v>
      </c>
      <c r="W56" s="43">
        <f>X56</f>
        <v>2029950</v>
      </c>
      <c r="X56" s="18">
        <f>VLOOKUP(B56,Sheet1!D$2:E$138,2,0)</f>
        <v>2029950</v>
      </c>
    </row>
    <row r="57" spans="1:24">
      <c r="A57" s="30" t="s">
        <v>73</v>
      </c>
      <c r="B57" s="26"/>
      <c r="C57" s="24">
        <f t="shared" si="17"/>
        <v>0</v>
      </c>
      <c r="D57" s="30"/>
      <c r="E57" s="30"/>
      <c r="F57" s="30"/>
      <c r="G57" s="30"/>
      <c r="H57" s="24">
        <f t="shared" si="18"/>
        <v>0</v>
      </c>
      <c r="I57" s="30"/>
      <c r="J57" s="30"/>
      <c r="K57" s="30"/>
      <c r="L57" s="30"/>
      <c r="M57" s="30"/>
      <c r="N57" s="30"/>
      <c r="O57" s="30">
        <v>73</v>
      </c>
      <c r="P57" s="30">
        <v>15</v>
      </c>
      <c r="Q57" s="39">
        <f t="shared" si="4"/>
        <v>528000</v>
      </c>
      <c r="R57" s="43">
        <v>50</v>
      </c>
      <c r="S57" s="43">
        <f>Q57*R57/100</f>
        <v>264000</v>
      </c>
      <c r="T57" s="43">
        <v>6000</v>
      </c>
      <c r="U57" s="39">
        <f t="shared" si="6"/>
        <v>258000</v>
      </c>
      <c r="V57" s="65">
        <f t="shared" si="7"/>
        <v>522000</v>
      </c>
      <c r="W57" s="43">
        <f>VLOOKUP(A57,Sheet1!A$2:B$166,2,0)</f>
        <v>6000</v>
      </c>
    </row>
    <row r="58" spans="1:24">
      <c r="A58" s="30" t="s">
        <v>74</v>
      </c>
      <c r="B58" s="26"/>
      <c r="C58" s="24">
        <f t="shared" si="17"/>
        <v>45</v>
      </c>
      <c r="D58" s="30"/>
      <c r="E58" s="30">
        <f t="shared" ref="E58:K58" si="19">E59</f>
        <v>2</v>
      </c>
      <c r="F58" s="30">
        <f t="shared" si="19"/>
        <v>43</v>
      </c>
      <c r="G58" s="30"/>
      <c r="H58" s="24">
        <f t="shared" si="18"/>
        <v>14</v>
      </c>
      <c r="I58" s="30"/>
      <c r="J58" s="30">
        <f t="shared" si="19"/>
        <v>5</v>
      </c>
      <c r="K58" s="30">
        <f t="shared" si="19"/>
        <v>9</v>
      </c>
      <c r="L58" s="30"/>
      <c r="M58" s="30"/>
      <c r="N58" s="30"/>
      <c r="O58" s="30">
        <v>19</v>
      </c>
      <c r="P58" s="30">
        <v>7</v>
      </c>
      <c r="Q58" s="39">
        <f t="shared" si="4"/>
        <v>922400</v>
      </c>
      <c r="R58" s="43">
        <v>50</v>
      </c>
      <c r="S58" s="43">
        <f>Q58*R58/100</f>
        <v>461200</v>
      </c>
      <c r="T58" s="43">
        <v>352500</v>
      </c>
      <c r="U58" s="39">
        <f t="shared" si="6"/>
        <v>108700</v>
      </c>
      <c r="V58" s="65">
        <f t="shared" si="7"/>
        <v>569900</v>
      </c>
      <c r="W58" s="43">
        <f>VLOOKUP(A58,Sheet1!A$2:B$166,2,0)</f>
        <v>352500</v>
      </c>
    </row>
    <row r="59" spans="1:24">
      <c r="A59" s="30"/>
      <c r="B59" s="26" t="s">
        <v>75</v>
      </c>
      <c r="C59" s="24">
        <f t="shared" si="17"/>
        <v>45</v>
      </c>
      <c r="D59" s="30"/>
      <c r="E59" s="30">
        <v>2</v>
      </c>
      <c r="F59" s="30">
        <v>43</v>
      </c>
      <c r="G59" s="30"/>
      <c r="H59" s="24">
        <f t="shared" si="18"/>
        <v>14</v>
      </c>
      <c r="I59" s="30"/>
      <c r="J59" s="30">
        <v>5</v>
      </c>
      <c r="K59" s="30">
        <v>9</v>
      </c>
      <c r="L59" s="30"/>
      <c r="M59" s="30"/>
      <c r="N59" s="30"/>
      <c r="O59" s="30"/>
      <c r="P59" s="30"/>
      <c r="Q59" s="39">
        <f t="shared" si="4"/>
        <v>766400</v>
      </c>
      <c r="R59" s="43">
        <v>50</v>
      </c>
      <c r="S59" s="43">
        <f>Q59*R59/100</f>
        <v>383200</v>
      </c>
      <c r="T59" s="43">
        <v>274500</v>
      </c>
      <c r="U59" s="39">
        <f t="shared" si="6"/>
        <v>108700</v>
      </c>
      <c r="V59" s="65">
        <f t="shared" si="7"/>
        <v>491900</v>
      </c>
      <c r="W59" s="43">
        <f t="shared" ref="W59:W64" si="20">X59</f>
        <v>274500</v>
      </c>
      <c r="X59" s="18">
        <f>VLOOKUP(B59,Sheet1!D$2:E$138,2,0)</f>
        <v>274500</v>
      </c>
    </row>
    <row r="60" spans="1:24">
      <c r="A60" s="24" t="s">
        <v>76</v>
      </c>
      <c r="B60" s="26"/>
      <c r="C60" s="24">
        <f t="shared" si="17"/>
        <v>0</v>
      </c>
      <c r="D60" s="30"/>
      <c r="E60" s="30"/>
      <c r="F60" s="30"/>
      <c r="G60" s="30"/>
      <c r="H60" s="24">
        <f t="shared" si="18"/>
        <v>0</v>
      </c>
      <c r="I60" s="30"/>
      <c r="J60" s="30"/>
      <c r="K60" s="30"/>
      <c r="L60" s="30"/>
      <c r="M60" s="30"/>
      <c r="N60" s="30"/>
      <c r="O60" s="30">
        <v>34</v>
      </c>
      <c r="P60" s="30">
        <v>10</v>
      </c>
      <c r="Q60" s="39">
        <f t="shared" si="4"/>
        <v>264000</v>
      </c>
      <c r="R60" s="43">
        <v>50</v>
      </c>
      <c r="S60" s="43">
        <f>Q60*R60/100</f>
        <v>132000</v>
      </c>
      <c r="T60" s="43">
        <v>54000</v>
      </c>
      <c r="U60" s="39">
        <f t="shared" si="6"/>
        <v>78000</v>
      </c>
      <c r="V60" s="65">
        <f t="shared" si="7"/>
        <v>210000</v>
      </c>
      <c r="W60" s="43">
        <f>VLOOKUP(A60,Sheet1!A$2:B$166,2,0)</f>
        <v>54000</v>
      </c>
    </row>
    <row r="61" spans="1:24">
      <c r="A61" s="31" t="s">
        <v>77</v>
      </c>
      <c r="B61" s="32"/>
      <c r="C61" s="29">
        <f t="shared" si="17"/>
        <v>418</v>
      </c>
      <c r="D61" s="29">
        <f>SUM(D62,D65,D67,D73,D78,D80,D81)</f>
        <v>40</v>
      </c>
      <c r="E61" s="29">
        <f>SUM(E62,E65,E67,E73,E78,E80,E81)</f>
        <v>235</v>
      </c>
      <c r="F61" s="29">
        <f>SUM(F62,F65,F67,F73,F78,F80,F81)</f>
        <v>132</v>
      </c>
      <c r="G61" s="29">
        <f>SUM(G62,G65,G67,G73,G78,G80,G81)</f>
        <v>11</v>
      </c>
      <c r="H61" s="29">
        <f t="shared" si="18"/>
        <v>117</v>
      </c>
      <c r="I61" s="29">
        <f t="shared" ref="I61:P61" si="21">SUM(I62,I65,I67,I73,I78,I80,I81)</f>
        <v>0</v>
      </c>
      <c r="J61" s="29">
        <f t="shared" si="21"/>
        <v>114</v>
      </c>
      <c r="K61" s="29">
        <v>3</v>
      </c>
      <c r="L61" s="29"/>
      <c r="M61" s="29">
        <f t="shared" si="21"/>
        <v>61</v>
      </c>
      <c r="N61" s="29">
        <f t="shared" si="21"/>
        <v>0</v>
      </c>
      <c r="O61" s="29">
        <f t="shared" si="21"/>
        <v>618</v>
      </c>
      <c r="P61" s="29">
        <f t="shared" si="21"/>
        <v>113</v>
      </c>
      <c r="Q61" s="42">
        <f t="shared" si="4"/>
        <v>10763400</v>
      </c>
      <c r="R61" s="42"/>
      <c r="S61" s="42">
        <f>SUM(S62,S65,S67,S73,S78,S80,S81)</f>
        <v>7012140</v>
      </c>
      <c r="T61" s="42">
        <v>5839840</v>
      </c>
      <c r="U61" s="42">
        <f t="shared" si="6"/>
        <v>1172300</v>
      </c>
      <c r="V61" s="66">
        <f t="shared" si="7"/>
        <v>8184440</v>
      </c>
      <c r="W61" s="42">
        <f>SUM(W62,W65,W67,W73,W78,W80,W81)</f>
        <v>5839840</v>
      </c>
      <c r="X61" s="41"/>
    </row>
    <row r="62" spans="1:24" ht="13.5" customHeight="1">
      <c r="A62" s="30" t="s">
        <v>78</v>
      </c>
      <c r="B62" s="33"/>
      <c r="C62" s="24">
        <f t="shared" si="17"/>
        <v>265</v>
      </c>
      <c r="D62" s="30">
        <f>D63+D64</f>
        <v>40</v>
      </c>
      <c r="E62" s="30">
        <f>E63+E64</f>
        <v>209</v>
      </c>
      <c r="F62" s="30">
        <f>F63+F64</f>
        <v>7</v>
      </c>
      <c r="G62" s="30">
        <f>G63+G64</f>
        <v>9</v>
      </c>
      <c r="H62" s="24">
        <f t="shared" si="18"/>
        <v>114</v>
      </c>
      <c r="I62" s="30">
        <f>I63+I64</f>
        <v>0</v>
      </c>
      <c r="J62" s="30">
        <f>J63+J64</f>
        <v>114</v>
      </c>
      <c r="K62" s="30"/>
      <c r="L62" s="30"/>
      <c r="M62" s="30"/>
      <c r="N62" s="30"/>
      <c r="O62" s="30">
        <v>1</v>
      </c>
      <c r="P62" s="30"/>
      <c r="Q62" s="39">
        <f t="shared" si="4"/>
        <v>4259200</v>
      </c>
      <c r="R62" s="43">
        <v>60</v>
      </c>
      <c r="S62" s="43">
        <f t="shared" ref="S62:S82" si="22">Q62*R62/100</f>
        <v>2555520</v>
      </c>
      <c r="T62" s="43">
        <v>2622000</v>
      </c>
      <c r="U62" s="39">
        <f t="shared" ref="U62:U83" si="23">S62-T62</f>
        <v>-66480</v>
      </c>
      <c r="V62" s="65">
        <f t="shared" ref="V62:V83" si="24">S62+U62</f>
        <v>2489040</v>
      </c>
      <c r="W62" s="43">
        <f>VLOOKUP(A62,Sheet1!A$2:B$166,2,0)</f>
        <v>2622000</v>
      </c>
    </row>
    <row r="63" spans="1:24">
      <c r="A63" s="30"/>
      <c r="B63" s="26" t="s">
        <v>79</v>
      </c>
      <c r="C63" s="24">
        <f t="shared" si="17"/>
        <v>204</v>
      </c>
      <c r="D63" s="30"/>
      <c r="E63" s="30">
        <v>204</v>
      </c>
      <c r="F63" s="30"/>
      <c r="G63" s="30"/>
      <c r="H63" s="24">
        <f t="shared" si="18"/>
        <v>114</v>
      </c>
      <c r="I63" s="30"/>
      <c r="J63" s="30">
        <v>114</v>
      </c>
      <c r="K63" s="30"/>
      <c r="L63" s="30"/>
      <c r="M63" s="30"/>
      <c r="N63" s="30"/>
      <c r="O63" s="30"/>
      <c r="P63" s="30"/>
      <c r="Q63" s="39">
        <f t="shared" si="4"/>
        <v>3655200</v>
      </c>
      <c r="R63" s="43">
        <v>60</v>
      </c>
      <c r="S63" s="43">
        <f t="shared" si="22"/>
        <v>2193120</v>
      </c>
      <c r="T63" s="43">
        <v>2204400</v>
      </c>
      <c r="U63" s="39">
        <f t="shared" si="23"/>
        <v>-11280</v>
      </c>
      <c r="V63" s="65">
        <f t="shared" si="24"/>
        <v>2181840</v>
      </c>
      <c r="W63" s="43">
        <f t="shared" si="20"/>
        <v>2204400</v>
      </c>
      <c r="X63" s="18">
        <f>VLOOKUP(B63,Sheet1!D$2:E$138,2,0)</f>
        <v>2204400</v>
      </c>
    </row>
    <row r="64" spans="1:24">
      <c r="A64" s="30"/>
      <c r="B64" s="26" t="s">
        <v>80</v>
      </c>
      <c r="C64" s="24">
        <f t="shared" si="17"/>
        <v>61</v>
      </c>
      <c r="D64" s="30">
        <v>40</v>
      </c>
      <c r="E64" s="30">
        <v>5</v>
      </c>
      <c r="F64" s="30">
        <v>7</v>
      </c>
      <c r="G64" s="30">
        <v>9</v>
      </c>
      <c r="H64" s="24">
        <f t="shared" si="18"/>
        <v>0</v>
      </c>
      <c r="I64" s="30"/>
      <c r="J64" s="30"/>
      <c r="K64" s="30"/>
      <c r="L64" s="30"/>
      <c r="M64" s="30"/>
      <c r="N64" s="30"/>
      <c r="O64" s="30"/>
      <c r="P64" s="30"/>
      <c r="Q64" s="39">
        <f t="shared" si="4"/>
        <v>598000</v>
      </c>
      <c r="R64" s="43">
        <v>60</v>
      </c>
      <c r="S64" s="43">
        <f t="shared" si="22"/>
        <v>358800</v>
      </c>
      <c r="T64" s="43">
        <v>414000</v>
      </c>
      <c r="U64" s="39">
        <f t="shared" si="23"/>
        <v>-55200</v>
      </c>
      <c r="V64" s="65">
        <f t="shared" si="24"/>
        <v>303600</v>
      </c>
      <c r="W64" s="43">
        <f t="shared" si="20"/>
        <v>414000</v>
      </c>
      <c r="X64" s="18">
        <f>VLOOKUP(B64,Sheet1!D$2:E$138,2,0)</f>
        <v>414000</v>
      </c>
    </row>
    <row r="65" spans="1:24">
      <c r="A65" s="30" t="s">
        <v>81</v>
      </c>
      <c r="B65" s="26"/>
      <c r="C65" s="24">
        <f t="shared" si="17"/>
        <v>9</v>
      </c>
      <c r="D65" s="30"/>
      <c r="E65" s="30">
        <v>2</v>
      </c>
      <c r="F65" s="30">
        <v>5</v>
      </c>
      <c r="G65" s="30">
        <v>2</v>
      </c>
      <c r="H65" s="24">
        <f t="shared" si="18"/>
        <v>0</v>
      </c>
      <c r="I65" s="30"/>
      <c r="J65" s="30"/>
      <c r="K65" s="30"/>
      <c r="L65" s="30"/>
      <c r="M65" s="30"/>
      <c r="N65" s="30"/>
      <c r="O65" s="30">
        <v>126</v>
      </c>
      <c r="P65" s="30">
        <v>21</v>
      </c>
      <c r="Q65" s="39">
        <f t="shared" si="4"/>
        <v>980900</v>
      </c>
      <c r="R65" s="43">
        <v>60</v>
      </c>
      <c r="S65" s="43">
        <f t="shared" si="22"/>
        <v>588540</v>
      </c>
      <c r="T65" s="43">
        <v>700440</v>
      </c>
      <c r="U65" s="39">
        <f t="shared" si="23"/>
        <v>-111900</v>
      </c>
      <c r="V65" s="65">
        <f t="shared" si="24"/>
        <v>476640</v>
      </c>
      <c r="W65" s="43">
        <f>VLOOKUP(A65,Sheet1!A$2:B$166,2,0)</f>
        <v>700440</v>
      </c>
    </row>
    <row r="66" spans="1:24">
      <c r="A66" s="30"/>
      <c r="B66" s="26" t="s">
        <v>82</v>
      </c>
      <c r="C66" s="24">
        <f t="shared" si="17"/>
        <v>9</v>
      </c>
      <c r="D66" s="30"/>
      <c r="E66" s="30">
        <v>2</v>
      </c>
      <c r="F66" s="30">
        <v>5</v>
      </c>
      <c r="G66" s="30">
        <v>2</v>
      </c>
      <c r="H66" s="24">
        <f t="shared" si="18"/>
        <v>0</v>
      </c>
      <c r="I66" s="30"/>
      <c r="J66" s="30"/>
      <c r="K66" s="30"/>
      <c r="L66" s="30"/>
      <c r="M66" s="30"/>
      <c r="N66" s="30"/>
      <c r="O66" s="30"/>
      <c r="P66" s="30"/>
      <c r="Q66" s="39">
        <f t="shared" si="4"/>
        <v>98900</v>
      </c>
      <c r="R66" s="43">
        <v>60</v>
      </c>
      <c r="S66" s="43">
        <f t="shared" si="22"/>
        <v>59340</v>
      </c>
      <c r="T66" s="43">
        <v>52440</v>
      </c>
      <c r="U66" s="39">
        <f t="shared" si="23"/>
        <v>6900</v>
      </c>
      <c r="V66" s="65">
        <f t="shared" si="24"/>
        <v>66240</v>
      </c>
      <c r="W66" s="43">
        <f t="shared" ref="W66:W72" si="25">X66</f>
        <v>52440</v>
      </c>
      <c r="X66" s="18">
        <f>VLOOKUP(B66,Sheet1!D$2:E$138,2,0)</f>
        <v>52440</v>
      </c>
    </row>
    <row r="67" spans="1:24">
      <c r="A67" s="30" t="s">
        <v>83</v>
      </c>
      <c r="B67" s="25"/>
      <c r="C67" s="24">
        <f t="shared" si="17"/>
        <v>132</v>
      </c>
      <c r="D67" s="30"/>
      <c r="E67" s="30">
        <v>24</v>
      </c>
      <c r="F67" s="30">
        <f>F68+F69+F70+F71+F72</f>
        <v>108</v>
      </c>
      <c r="G67" s="30"/>
      <c r="H67" s="24">
        <f t="shared" si="18"/>
        <v>0</v>
      </c>
      <c r="I67" s="30"/>
      <c r="J67" s="30"/>
      <c r="K67" s="30"/>
      <c r="L67" s="30"/>
      <c r="M67" s="30">
        <f>M68+M69+M70+M71</f>
        <v>29</v>
      </c>
      <c r="N67" s="30"/>
      <c r="O67" s="30">
        <v>78</v>
      </c>
      <c r="P67" s="30">
        <v>22</v>
      </c>
      <c r="Q67" s="39">
        <f t="shared" si="4"/>
        <v>2236800</v>
      </c>
      <c r="R67" s="43">
        <v>60</v>
      </c>
      <c r="S67" s="43">
        <f t="shared" si="22"/>
        <v>1342080</v>
      </c>
      <c r="T67" s="43">
        <v>883800</v>
      </c>
      <c r="U67" s="39">
        <f t="shared" si="23"/>
        <v>458280</v>
      </c>
      <c r="V67" s="65">
        <f t="shared" si="24"/>
        <v>1800360</v>
      </c>
      <c r="W67" s="43">
        <f>VLOOKUP(A67,Sheet1!A$2:B$166,2,0)</f>
        <v>883800</v>
      </c>
    </row>
    <row r="68" spans="1:24">
      <c r="A68" s="30"/>
      <c r="B68" s="26" t="s">
        <v>84</v>
      </c>
      <c r="C68" s="24">
        <f t="shared" si="17"/>
        <v>78</v>
      </c>
      <c r="D68" s="30"/>
      <c r="E68" s="30"/>
      <c r="F68" s="30">
        <v>78</v>
      </c>
      <c r="G68" s="30"/>
      <c r="H68" s="24">
        <f t="shared" si="18"/>
        <v>0</v>
      </c>
      <c r="I68" s="30"/>
      <c r="J68" s="30"/>
      <c r="K68" s="30"/>
      <c r="L68" s="30"/>
      <c r="M68" s="30"/>
      <c r="N68" s="30"/>
      <c r="O68" s="30"/>
      <c r="P68" s="30"/>
      <c r="Q68" s="39">
        <f t="shared" si="4"/>
        <v>897000</v>
      </c>
      <c r="R68" s="43">
        <v>60</v>
      </c>
      <c r="S68" s="43">
        <f t="shared" si="22"/>
        <v>538200</v>
      </c>
      <c r="T68" s="43">
        <v>538200</v>
      </c>
      <c r="U68" s="39">
        <f t="shared" si="23"/>
        <v>0</v>
      </c>
      <c r="V68" s="65">
        <f t="shared" si="24"/>
        <v>538200</v>
      </c>
      <c r="W68" s="43">
        <f t="shared" si="25"/>
        <v>538200</v>
      </c>
      <c r="X68" s="18">
        <f>VLOOKUP(B68,Sheet1!D$2:E$138,2,0)</f>
        <v>538200</v>
      </c>
    </row>
    <row r="69" spans="1:24">
      <c r="A69" s="30"/>
      <c r="B69" s="26" t="s">
        <v>85</v>
      </c>
      <c r="C69" s="24">
        <f t="shared" si="17"/>
        <v>0</v>
      </c>
      <c r="D69" s="30"/>
      <c r="E69" s="30"/>
      <c r="F69" s="30"/>
      <c r="G69" s="30"/>
      <c r="H69" s="24">
        <f t="shared" si="18"/>
        <v>0</v>
      </c>
      <c r="I69" s="30"/>
      <c r="J69" s="30"/>
      <c r="K69" s="30"/>
      <c r="L69" s="30"/>
      <c r="M69" s="30">
        <v>12</v>
      </c>
      <c r="N69" s="30"/>
      <c r="O69" s="30"/>
      <c r="P69" s="30"/>
      <c r="Q69" s="39">
        <f t="shared" si="4"/>
        <v>72000</v>
      </c>
      <c r="R69" s="43">
        <v>60</v>
      </c>
      <c r="S69" s="43">
        <f t="shared" si="22"/>
        <v>43200</v>
      </c>
      <c r="T69" s="43">
        <v>86400</v>
      </c>
      <c r="U69" s="39">
        <f t="shared" si="23"/>
        <v>-43200</v>
      </c>
      <c r="V69" s="65">
        <f t="shared" si="24"/>
        <v>0</v>
      </c>
      <c r="W69" s="43">
        <f t="shared" si="25"/>
        <v>86400</v>
      </c>
      <c r="X69" s="18">
        <f>VLOOKUP(B69,Sheet1!D$2:E$138,2,0)</f>
        <v>86400</v>
      </c>
    </row>
    <row r="70" spans="1:24">
      <c r="A70" s="30"/>
      <c r="B70" s="26" t="s">
        <v>86</v>
      </c>
      <c r="C70" s="24">
        <f t="shared" si="17"/>
        <v>0</v>
      </c>
      <c r="D70" s="30"/>
      <c r="E70" s="30"/>
      <c r="F70" s="30"/>
      <c r="G70" s="30"/>
      <c r="H70" s="24">
        <f t="shared" si="18"/>
        <v>0</v>
      </c>
      <c r="I70" s="30"/>
      <c r="J70" s="30"/>
      <c r="K70" s="30"/>
      <c r="L70" s="30"/>
      <c r="M70" s="30">
        <v>12</v>
      </c>
      <c r="N70" s="30"/>
      <c r="O70" s="30"/>
      <c r="P70" s="30"/>
      <c r="Q70" s="39">
        <f t="shared" si="4"/>
        <v>72000</v>
      </c>
      <c r="R70" s="43">
        <v>60</v>
      </c>
      <c r="S70" s="43">
        <f t="shared" si="22"/>
        <v>43200</v>
      </c>
      <c r="T70" s="43">
        <v>43200</v>
      </c>
      <c r="U70" s="39">
        <f t="shared" si="23"/>
        <v>0</v>
      </c>
      <c r="V70" s="65">
        <f t="shared" si="24"/>
        <v>43200</v>
      </c>
      <c r="W70" s="43">
        <f t="shared" si="25"/>
        <v>43200</v>
      </c>
      <c r="X70" s="18">
        <f>VLOOKUP(B70,Sheet1!D$2:E$138,2,0)</f>
        <v>43200</v>
      </c>
    </row>
    <row r="71" spans="1:24">
      <c r="A71" s="30"/>
      <c r="B71" s="26" t="s">
        <v>87</v>
      </c>
      <c r="C71" s="24">
        <f t="shared" si="17"/>
        <v>0</v>
      </c>
      <c r="D71" s="30"/>
      <c r="E71" s="30"/>
      <c r="F71" s="30"/>
      <c r="G71" s="30"/>
      <c r="H71" s="24">
        <f t="shared" si="18"/>
        <v>0</v>
      </c>
      <c r="I71" s="30"/>
      <c r="J71" s="30"/>
      <c r="K71" s="30"/>
      <c r="L71" s="30"/>
      <c r="M71" s="30">
        <v>5</v>
      </c>
      <c r="N71" s="30"/>
      <c r="O71" s="30"/>
      <c r="P71" s="30"/>
      <c r="Q71" s="39">
        <f t="shared" si="4"/>
        <v>30000</v>
      </c>
      <c r="R71" s="43">
        <v>60</v>
      </c>
      <c r="S71" s="43">
        <f t="shared" si="22"/>
        <v>18000</v>
      </c>
      <c r="T71" s="43">
        <v>18000</v>
      </c>
      <c r="U71" s="39">
        <f t="shared" si="23"/>
        <v>0</v>
      </c>
      <c r="V71" s="65">
        <f t="shared" si="24"/>
        <v>18000</v>
      </c>
      <c r="W71" s="43">
        <f t="shared" si="25"/>
        <v>18000</v>
      </c>
      <c r="X71" s="18">
        <f>VLOOKUP(B71,Sheet1!D$2:E$138,2,0)</f>
        <v>18000</v>
      </c>
    </row>
    <row r="72" spans="1:24">
      <c r="A72" s="30"/>
      <c r="B72" s="26" t="s">
        <v>378</v>
      </c>
      <c r="C72" s="24">
        <v>54</v>
      </c>
      <c r="D72" s="30"/>
      <c r="E72" s="30">
        <v>24</v>
      </c>
      <c r="F72" s="30">
        <v>30</v>
      </c>
      <c r="G72" s="30"/>
      <c r="H72" s="24">
        <v>0</v>
      </c>
      <c r="I72" s="30"/>
      <c r="J72" s="30"/>
      <c r="K72" s="30"/>
      <c r="L72" s="30"/>
      <c r="M72" s="30"/>
      <c r="N72" s="30"/>
      <c r="O72" s="30"/>
      <c r="P72" s="30"/>
      <c r="Q72" s="39">
        <f t="shared" si="4"/>
        <v>565800</v>
      </c>
      <c r="R72" s="43">
        <v>60</v>
      </c>
      <c r="S72" s="43">
        <f t="shared" si="22"/>
        <v>339480</v>
      </c>
      <c r="T72" s="43">
        <v>0</v>
      </c>
      <c r="U72" s="39">
        <f t="shared" si="23"/>
        <v>339480</v>
      </c>
      <c r="V72" s="65">
        <f t="shared" si="24"/>
        <v>678960</v>
      </c>
      <c r="W72" s="43">
        <f t="shared" si="25"/>
        <v>0</v>
      </c>
    </row>
    <row r="73" spans="1:24">
      <c r="A73" s="30" t="s">
        <v>88</v>
      </c>
      <c r="B73" s="26"/>
      <c r="C73" s="24">
        <f>SUM(D73,E73,F73,G73)</f>
        <v>0</v>
      </c>
      <c r="D73" s="30"/>
      <c r="E73" s="30"/>
      <c r="F73" s="30"/>
      <c r="G73" s="30"/>
      <c r="H73" s="24">
        <f t="shared" ref="H73:H89" si="26">SUM(I73,J73,K73,L73)</f>
        <v>0</v>
      </c>
      <c r="I73" s="30"/>
      <c r="J73" s="30"/>
      <c r="K73" s="30"/>
      <c r="L73" s="30"/>
      <c r="M73" s="30">
        <f>M74+M75+M76+M77</f>
        <v>32</v>
      </c>
      <c r="N73" s="30"/>
      <c r="O73" s="30">
        <v>67</v>
      </c>
      <c r="P73" s="30">
        <v>11</v>
      </c>
      <c r="Q73" s="39">
        <f t="shared" ref="Q73:Q82" si="27">(D73*8+E73*8+F73*10+G73*10)*1150+(I73*8+J73*8+K73*10+L73*10+N73*5)*1950+(M73+O73+P73)*6000</f>
        <v>660000</v>
      </c>
      <c r="R73" s="43">
        <v>80</v>
      </c>
      <c r="S73" s="43">
        <f t="shared" si="22"/>
        <v>528000</v>
      </c>
      <c r="T73" s="43">
        <v>398400</v>
      </c>
      <c r="U73" s="39">
        <f t="shared" si="23"/>
        <v>129600</v>
      </c>
      <c r="V73" s="65">
        <f t="shared" si="24"/>
        <v>657600</v>
      </c>
      <c r="W73" s="43">
        <f>VLOOKUP(A73,Sheet1!A$2:B$166,2,0)</f>
        <v>398400</v>
      </c>
    </row>
    <row r="74" spans="1:24">
      <c r="A74" s="30"/>
      <c r="B74" s="26" t="s">
        <v>89</v>
      </c>
      <c r="C74" s="24">
        <f>SUM(D74,E74,F74,G74)</f>
        <v>0</v>
      </c>
      <c r="D74" s="30"/>
      <c r="E74" s="30"/>
      <c r="F74" s="30"/>
      <c r="G74" s="30"/>
      <c r="H74" s="24">
        <f t="shared" si="26"/>
        <v>0</v>
      </c>
      <c r="I74" s="30"/>
      <c r="J74" s="30"/>
      <c r="K74" s="30"/>
      <c r="L74" s="30"/>
      <c r="M74" s="30">
        <v>8</v>
      </c>
      <c r="N74" s="30"/>
      <c r="O74" s="30"/>
      <c r="P74" s="30"/>
      <c r="Q74" s="39">
        <f t="shared" si="27"/>
        <v>48000</v>
      </c>
      <c r="R74" s="43">
        <v>80</v>
      </c>
      <c r="S74" s="43">
        <f t="shared" si="22"/>
        <v>38400</v>
      </c>
      <c r="T74" s="43">
        <v>48000</v>
      </c>
      <c r="U74" s="39">
        <f t="shared" si="23"/>
        <v>-9600</v>
      </c>
      <c r="V74" s="65">
        <f t="shared" si="24"/>
        <v>28800</v>
      </c>
      <c r="W74" s="43">
        <f>X74</f>
        <v>48000</v>
      </c>
      <c r="X74" s="18">
        <f>VLOOKUP(B74,Sheet1!D$2:E$138,2,0)</f>
        <v>48000</v>
      </c>
    </row>
    <row r="75" spans="1:24">
      <c r="A75" s="30"/>
      <c r="B75" s="26" t="s">
        <v>90</v>
      </c>
      <c r="C75" s="24">
        <f>SUM(D75,E75,F75,G75)</f>
        <v>0</v>
      </c>
      <c r="D75" s="30"/>
      <c r="E75" s="30"/>
      <c r="F75" s="30"/>
      <c r="G75" s="30"/>
      <c r="H75" s="24">
        <f t="shared" si="26"/>
        <v>0</v>
      </c>
      <c r="I75" s="30"/>
      <c r="J75" s="30"/>
      <c r="K75" s="30"/>
      <c r="L75" s="30"/>
      <c r="M75" s="30">
        <v>6</v>
      </c>
      <c r="N75" s="30"/>
      <c r="O75" s="30"/>
      <c r="P75" s="30"/>
      <c r="Q75" s="39">
        <f t="shared" si="27"/>
        <v>36000</v>
      </c>
      <c r="R75" s="43">
        <v>80</v>
      </c>
      <c r="S75" s="43">
        <f t="shared" si="22"/>
        <v>28800</v>
      </c>
      <c r="T75" s="43">
        <v>57600</v>
      </c>
      <c r="U75" s="39">
        <f t="shared" si="23"/>
        <v>-28800</v>
      </c>
      <c r="V75" s="65">
        <f t="shared" si="24"/>
        <v>0</v>
      </c>
      <c r="W75" s="43">
        <f>X75</f>
        <v>57600</v>
      </c>
      <c r="X75" s="18">
        <f>VLOOKUP(B75,Sheet1!D$2:E$138,2,0)</f>
        <v>57600</v>
      </c>
    </row>
    <row r="76" spans="1:24">
      <c r="A76" s="30"/>
      <c r="B76" s="26" t="s">
        <v>91</v>
      </c>
      <c r="C76" s="24">
        <f>SUM(D76,E76,F76,G76)</f>
        <v>0</v>
      </c>
      <c r="D76" s="30"/>
      <c r="E76" s="30"/>
      <c r="F76" s="30"/>
      <c r="G76" s="30"/>
      <c r="H76" s="24">
        <f t="shared" si="26"/>
        <v>0</v>
      </c>
      <c r="I76" s="30"/>
      <c r="J76" s="30"/>
      <c r="K76" s="30"/>
      <c r="L76" s="30"/>
      <c r="M76" s="30">
        <v>6</v>
      </c>
      <c r="N76" s="30"/>
      <c r="O76" s="30"/>
      <c r="P76" s="30"/>
      <c r="Q76" s="39">
        <f t="shared" si="27"/>
        <v>36000</v>
      </c>
      <c r="R76" s="43">
        <v>80</v>
      </c>
      <c r="S76" s="43">
        <f t="shared" si="22"/>
        <v>28800</v>
      </c>
      <c r="T76" s="43">
        <v>28800</v>
      </c>
      <c r="U76" s="39">
        <f t="shared" si="23"/>
        <v>0</v>
      </c>
      <c r="V76" s="65">
        <f t="shared" si="24"/>
        <v>28800</v>
      </c>
      <c r="W76" s="43">
        <f>X76</f>
        <v>28800</v>
      </c>
      <c r="X76" s="18">
        <f>VLOOKUP(B76,Sheet1!D$2:E$138,2,0)</f>
        <v>28800</v>
      </c>
    </row>
    <row r="77" spans="1:24">
      <c r="A77" s="30"/>
      <c r="B77" s="67" t="s">
        <v>379</v>
      </c>
      <c r="C77" s="24">
        <v>0</v>
      </c>
      <c r="D77" s="30"/>
      <c r="E77" s="30"/>
      <c r="F77" s="30"/>
      <c r="G77" s="30"/>
      <c r="H77" s="24">
        <f t="shared" si="26"/>
        <v>0</v>
      </c>
      <c r="I77" s="30"/>
      <c r="J77" s="30"/>
      <c r="K77" s="30"/>
      <c r="L77" s="30"/>
      <c r="M77" s="30">
        <v>12</v>
      </c>
      <c r="N77" s="30"/>
      <c r="O77" s="30"/>
      <c r="P77" s="30"/>
      <c r="Q77" s="39">
        <f t="shared" si="27"/>
        <v>72000</v>
      </c>
      <c r="R77" s="43">
        <v>80</v>
      </c>
      <c r="S77" s="43">
        <f t="shared" si="22"/>
        <v>57600</v>
      </c>
      <c r="T77" s="43">
        <v>0</v>
      </c>
      <c r="U77" s="39">
        <f t="shared" si="23"/>
        <v>57600</v>
      </c>
      <c r="V77" s="65">
        <f t="shared" si="24"/>
        <v>115200</v>
      </c>
      <c r="W77" s="43">
        <f>X77</f>
        <v>0</v>
      </c>
    </row>
    <row r="78" spans="1:24">
      <c r="A78" s="30" t="s">
        <v>92</v>
      </c>
      <c r="B78" s="26"/>
      <c r="C78" s="24">
        <f t="shared" ref="C78:C89" si="28">SUM(D78,E78,F78,G78)</f>
        <v>12</v>
      </c>
      <c r="D78" s="30"/>
      <c r="E78" s="30"/>
      <c r="F78" s="30">
        <f>F79</f>
        <v>12</v>
      </c>
      <c r="G78" s="30"/>
      <c r="H78" s="24">
        <f t="shared" si="26"/>
        <v>3</v>
      </c>
      <c r="I78" s="30"/>
      <c r="J78" s="30"/>
      <c r="K78" s="30">
        <v>3</v>
      </c>
      <c r="L78" s="30"/>
      <c r="M78" s="30"/>
      <c r="N78" s="30"/>
      <c r="O78" s="30">
        <v>168</v>
      </c>
      <c r="P78" s="30">
        <v>32</v>
      </c>
      <c r="Q78" s="39">
        <f t="shared" si="27"/>
        <v>1396500</v>
      </c>
      <c r="R78" s="43">
        <v>80</v>
      </c>
      <c r="S78" s="43">
        <f t="shared" si="22"/>
        <v>1117200</v>
      </c>
      <c r="T78" s="43">
        <v>734800</v>
      </c>
      <c r="U78" s="39">
        <f t="shared" si="23"/>
        <v>382400</v>
      </c>
      <c r="V78" s="65">
        <f t="shared" si="24"/>
        <v>1499600</v>
      </c>
      <c r="W78" s="43">
        <f>VLOOKUP(A78,Sheet1!A$2:B$166,2,0)</f>
        <v>734800</v>
      </c>
    </row>
    <row r="79" spans="1:24">
      <c r="A79" s="30"/>
      <c r="B79" s="26" t="s">
        <v>93</v>
      </c>
      <c r="C79" s="24">
        <f t="shared" si="28"/>
        <v>12</v>
      </c>
      <c r="D79" s="30"/>
      <c r="E79" s="30"/>
      <c r="F79" s="30">
        <v>12</v>
      </c>
      <c r="G79" s="30"/>
      <c r="H79" s="24">
        <f t="shared" si="26"/>
        <v>3</v>
      </c>
      <c r="I79" s="30"/>
      <c r="J79" s="30"/>
      <c r="K79" s="30">
        <v>3</v>
      </c>
      <c r="L79" s="30"/>
      <c r="M79" s="30"/>
      <c r="N79" s="30"/>
      <c r="O79" s="30"/>
      <c r="P79" s="30"/>
      <c r="Q79" s="39">
        <f t="shared" si="27"/>
        <v>196500</v>
      </c>
      <c r="R79" s="43">
        <v>80</v>
      </c>
      <c r="S79" s="43">
        <f t="shared" si="22"/>
        <v>157200</v>
      </c>
      <c r="T79" s="43">
        <v>101200</v>
      </c>
      <c r="U79" s="39">
        <f t="shared" si="23"/>
        <v>56000</v>
      </c>
      <c r="V79" s="65">
        <f t="shared" si="24"/>
        <v>213200</v>
      </c>
      <c r="W79" s="43">
        <f>X79</f>
        <v>101200</v>
      </c>
      <c r="X79" s="18">
        <f>VLOOKUP(B79,Sheet1!D$2:E$138,2,0)</f>
        <v>101200</v>
      </c>
    </row>
    <row r="80" spans="1:24">
      <c r="A80" s="30" t="s">
        <v>94</v>
      </c>
      <c r="B80" s="26"/>
      <c r="C80" s="24">
        <f t="shared" si="28"/>
        <v>0</v>
      </c>
      <c r="D80" s="30"/>
      <c r="E80" s="30"/>
      <c r="F80" s="30"/>
      <c r="G80" s="30"/>
      <c r="H80" s="24">
        <f t="shared" si="26"/>
        <v>0</v>
      </c>
      <c r="I80" s="30"/>
      <c r="J80" s="30"/>
      <c r="K80" s="30"/>
      <c r="L80" s="30"/>
      <c r="M80" s="30"/>
      <c r="N80" s="30"/>
      <c r="O80" s="30">
        <v>62</v>
      </c>
      <c r="P80" s="30">
        <v>24</v>
      </c>
      <c r="Q80" s="39">
        <f t="shared" si="27"/>
        <v>516000</v>
      </c>
      <c r="R80" s="43">
        <v>60</v>
      </c>
      <c r="S80" s="43">
        <f t="shared" si="22"/>
        <v>309600</v>
      </c>
      <c r="T80" s="43">
        <v>241200</v>
      </c>
      <c r="U80" s="39">
        <f t="shared" si="23"/>
        <v>68400</v>
      </c>
      <c r="V80" s="65">
        <f t="shared" si="24"/>
        <v>378000</v>
      </c>
      <c r="W80" s="43">
        <f>VLOOKUP(A80,Sheet1!A$2:B$166,2,0)</f>
        <v>241200</v>
      </c>
    </row>
    <row r="81" spans="1:24">
      <c r="A81" s="160" t="s">
        <v>95</v>
      </c>
      <c r="B81" s="26"/>
      <c r="C81" s="24">
        <f t="shared" si="28"/>
        <v>0</v>
      </c>
      <c r="D81" s="30"/>
      <c r="E81" s="30"/>
      <c r="F81" s="30"/>
      <c r="G81" s="30"/>
      <c r="H81" s="24">
        <f t="shared" si="26"/>
        <v>0</v>
      </c>
      <c r="I81" s="30"/>
      <c r="J81" s="30"/>
      <c r="K81" s="30"/>
      <c r="L81" s="30"/>
      <c r="M81" s="30"/>
      <c r="N81" s="30"/>
      <c r="O81" s="30">
        <v>116</v>
      </c>
      <c r="P81" s="30">
        <v>3</v>
      </c>
      <c r="Q81" s="39">
        <f t="shared" si="27"/>
        <v>714000</v>
      </c>
      <c r="R81" s="43">
        <v>80</v>
      </c>
      <c r="S81" s="43">
        <f t="shared" si="22"/>
        <v>571200</v>
      </c>
      <c r="T81" s="43">
        <v>259200</v>
      </c>
      <c r="U81" s="39">
        <f t="shared" si="23"/>
        <v>312000</v>
      </c>
      <c r="V81" s="65">
        <f t="shared" si="24"/>
        <v>883200</v>
      </c>
      <c r="W81" s="43">
        <f>VLOOKUP(A81,Sheet1!A$2:B$166,2,0)</f>
        <v>259200</v>
      </c>
    </row>
    <row r="82" spans="1:24">
      <c r="A82" s="31" t="s">
        <v>96</v>
      </c>
      <c r="B82" s="32"/>
      <c r="C82" s="29">
        <f t="shared" si="28"/>
        <v>0</v>
      </c>
      <c r="D82" s="29"/>
      <c r="E82" s="29"/>
      <c r="F82" s="29"/>
      <c r="G82" s="29"/>
      <c r="H82" s="29">
        <f t="shared" si="26"/>
        <v>0</v>
      </c>
      <c r="I82" s="29"/>
      <c r="J82" s="29"/>
      <c r="K82" s="29"/>
      <c r="L82" s="29"/>
      <c r="M82" s="29"/>
      <c r="N82" s="29"/>
      <c r="O82" s="29">
        <v>8</v>
      </c>
      <c r="P82" s="29">
        <v>2</v>
      </c>
      <c r="Q82" s="42">
        <f t="shared" si="27"/>
        <v>60000</v>
      </c>
      <c r="R82" s="42">
        <v>80</v>
      </c>
      <c r="S82" s="44">
        <f t="shared" si="22"/>
        <v>48000</v>
      </c>
      <c r="T82" s="42">
        <v>52800</v>
      </c>
      <c r="U82" s="42">
        <f t="shared" si="23"/>
        <v>-4800</v>
      </c>
      <c r="V82" s="66">
        <f t="shared" si="24"/>
        <v>43200</v>
      </c>
      <c r="W82" s="44">
        <f>VLOOKUP(A82,Sheet1!A$2:B$166,2,0)</f>
        <v>52800</v>
      </c>
      <c r="X82" s="41"/>
    </row>
    <row r="83" spans="1:24">
      <c r="A83" s="31" t="s">
        <v>97</v>
      </c>
      <c r="B83" s="32"/>
      <c r="C83" s="29">
        <f t="shared" si="28"/>
        <v>401</v>
      </c>
      <c r="D83" s="29">
        <f>SUM(D84,D85,D87,D89,D91)</f>
        <v>35</v>
      </c>
      <c r="E83" s="29">
        <f>SUM(E84,E85,E87,E89,E91)</f>
        <v>49</v>
      </c>
      <c r="F83" s="29">
        <f>SUM(F84,F85,F87,F89,F91)</f>
        <v>291</v>
      </c>
      <c r="G83" s="29">
        <f>SUM(G84,G85,G87,G89,G91)</f>
        <v>26</v>
      </c>
      <c r="H83" s="29">
        <f t="shared" si="26"/>
        <v>183</v>
      </c>
      <c r="I83" s="29"/>
      <c r="J83" s="29">
        <f>SUM(J84,J85,J87,J89,J91)</f>
        <v>37</v>
      </c>
      <c r="K83" s="29">
        <f>SUM(K84,K85,K87,K89,K91)</f>
        <v>146</v>
      </c>
      <c r="L83" s="29"/>
      <c r="M83" s="29">
        <f>SUM(M84,M85,M87,M89,M91)</f>
        <v>89</v>
      </c>
      <c r="N83" s="29"/>
      <c r="O83" s="29">
        <f>SUM(O84,O85,O87,O89,O91)</f>
        <v>149</v>
      </c>
      <c r="P83" s="29">
        <f>SUM(P84,P85,P87,P89,P91)</f>
        <v>52</v>
      </c>
      <c r="Q83" s="42">
        <f>SUM(Q84,Q85,Q87,Q89,Q91)</f>
        <v>9582500</v>
      </c>
      <c r="R83" s="42"/>
      <c r="S83" s="42">
        <f>SUM(S84,S85,S87,S89,S91)</f>
        <v>4791250</v>
      </c>
      <c r="T83" s="42">
        <v>3948600</v>
      </c>
      <c r="U83" s="42">
        <f t="shared" si="23"/>
        <v>842650</v>
      </c>
      <c r="V83" s="66">
        <f t="shared" si="24"/>
        <v>5633900</v>
      </c>
      <c r="W83" s="42">
        <f>SUM(W84,W85,W87,W89,W91)</f>
        <v>3948600</v>
      </c>
      <c r="X83" s="41"/>
    </row>
    <row r="84" spans="1:24">
      <c r="A84" s="30" t="s">
        <v>98</v>
      </c>
      <c r="B84" s="26" t="s">
        <v>99</v>
      </c>
      <c r="C84" s="24">
        <f t="shared" si="28"/>
        <v>138</v>
      </c>
      <c r="D84" s="30">
        <v>35</v>
      </c>
      <c r="E84" s="30">
        <v>49</v>
      </c>
      <c r="F84" s="30">
        <v>28</v>
      </c>
      <c r="G84" s="30">
        <v>26</v>
      </c>
      <c r="H84" s="24">
        <f t="shared" si="26"/>
        <v>120</v>
      </c>
      <c r="I84" s="30"/>
      <c r="J84" s="30">
        <v>37</v>
      </c>
      <c r="K84" s="30">
        <v>83</v>
      </c>
      <c r="L84" s="30"/>
      <c r="M84" s="30"/>
      <c r="N84" s="30"/>
      <c r="O84" s="30"/>
      <c r="P84" s="30"/>
      <c r="Q84" s="39">
        <f t="shared" ref="Q84:Q104" si="29">(D84*8+E84*8+F84*10+G84*10)*1150+(I84*8+J84*8+K84*10+L84*10+N84*5)*1950+(M84+O84+P84)*6000</f>
        <v>3589500</v>
      </c>
      <c r="R84" s="43">
        <v>50</v>
      </c>
      <c r="S84" s="43">
        <f t="shared" ref="S84:S104" si="30">Q84*R84/100</f>
        <v>1794750</v>
      </c>
      <c r="T84" s="43">
        <v>1873350</v>
      </c>
      <c r="U84" s="39">
        <f t="shared" ref="U84:U105" si="31">S84-T84</f>
        <v>-78600</v>
      </c>
      <c r="V84" s="65">
        <f t="shared" ref="V84:V105" si="32">S84+U84</f>
        <v>1716150</v>
      </c>
      <c r="W84" s="43">
        <f>X84</f>
        <v>1873350</v>
      </c>
      <c r="X84" s="18">
        <f>VLOOKUP(B84,Sheet1!D$2:E$138,2,0)</f>
        <v>1873350</v>
      </c>
    </row>
    <row r="85" spans="1:24">
      <c r="A85" s="30" t="s">
        <v>100</v>
      </c>
      <c r="B85" s="26"/>
      <c r="C85" s="24">
        <f t="shared" si="28"/>
        <v>90</v>
      </c>
      <c r="D85" s="30"/>
      <c r="E85" s="30"/>
      <c r="F85" s="30">
        <f>F86</f>
        <v>90</v>
      </c>
      <c r="G85" s="30"/>
      <c r="H85" s="24">
        <f t="shared" si="26"/>
        <v>0</v>
      </c>
      <c r="I85" s="30"/>
      <c r="J85" s="30"/>
      <c r="K85" s="30"/>
      <c r="L85" s="30"/>
      <c r="M85" s="30"/>
      <c r="N85" s="30"/>
      <c r="O85" s="30">
        <v>43</v>
      </c>
      <c r="P85" s="30">
        <v>6</v>
      </c>
      <c r="Q85" s="39">
        <f t="shared" si="29"/>
        <v>1329000</v>
      </c>
      <c r="R85" s="43">
        <v>50</v>
      </c>
      <c r="S85" s="43">
        <f t="shared" si="30"/>
        <v>664500</v>
      </c>
      <c r="T85" s="43">
        <v>353000</v>
      </c>
      <c r="U85" s="39">
        <f t="shared" si="31"/>
        <v>311500</v>
      </c>
      <c r="V85" s="65">
        <f t="shared" si="32"/>
        <v>976000</v>
      </c>
      <c r="W85" s="43">
        <f>VLOOKUP(A85,Sheet1!A$2:B$166,2,0)</f>
        <v>353000</v>
      </c>
    </row>
    <row r="86" spans="1:24">
      <c r="A86" s="30"/>
      <c r="B86" s="26" t="s">
        <v>101</v>
      </c>
      <c r="C86" s="24">
        <f t="shared" si="28"/>
        <v>90</v>
      </c>
      <c r="D86" s="30"/>
      <c r="E86" s="30"/>
      <c r="F86" s="30">
        <v>90</v>
      </c>
      <c r="G86" s="30"/>
      <c r="H86" s="24">
        <f t="shared" si="26"/>
        <v>0</v>
      </c>
      <c r="I86" s="30"/>
      <c r="J86" s="30"/>
      <c r="K86" s="30"/>
      <c r="L86" s="30"/>
      <c r="M86" s="30"/>
      <c r="N86" s="30"/>
      <c r="O86" s="30"/>
      <c r="P86" s="30"/>
      <c r="Q86" s="39">
        <f t="shared" si="29"/>
        <v>1035000</v>
      </c>
      <c r="R86" s="43">
        <v>50</v>
      </c>
      <c r="S86" s="43">
        <f t="shared" si="30"/>
        <v>517500</v>
      </c>
      <c r="T86" s="43">
        <v>299000</v>
      </c>
      <c r="U86" s="39">
        <f t="shared" si="31"/>
        <v>218500</v>
      </c>
      <c r="V86" s="65">
        <f t="shared" si="32"/>
        <v>736000</v>
      </c>
      <c r="W86" s="43">
        <f>X86</f>
        <v>299000</v>
      </c>
      <c r="X86" s="18">
        <f>VLOOKUP(B86,Sheet1!D$2:E$138,2,0)</f>
        <v>299000</v>
      </c>
    </row>
    <row r="87" spans="1:24">
      <c r="A87" s="30" t="s">
        <v>102</v>
      </c>
      <c r="B87" s="26"/>
      <c r="C87" s="24">
        <f t="shared" si="28"/>
        <v>69</v>
      </c>
      <c r="D87" s="30"/>
      <c r="E87" s="30"/>
      <c r="F87" s="30">
        <f>F88</f>
        <v>69</v>
      </c>
      <c r="G87" s="30"/>
      <c r="H87" s="24">
        <f t="shared" si="26"/>
        <v>24</v>
      </c>
      <c r="I87" s="30"/>
      <c r="J87" s="30"/>
      <c r="K87" s="30">
        <f>K88</f>
        <v>24</v>
      </c>
      <c r="L87" s="30"/>
      <c r="M87" s="30"/>
      <c r="N87" s="30"/>
      <c r="O87" s="30">
        <v>34</v>
      </c>
      <c r="P87" s="30">
        <v>16</v>
      </c>
      <c r="Q87" s="39">
        <f t="shared" si="29"/>
        <v>1561500</v>
      </c>
      <c r="R87" s="43">
        <v>50</v>
      </c>
      <c r="S87" s="43">
        <f t="shared" si="30"/>
        <v>780750</v>
      </c>
      <c r="T87" s="43">
        <v>757500</v>
      </c>
      <c r="U87" s="39">
        <f t="shared" si="31"/>
        <v>23250</v>
      </c>
      <c r="V87" s="65">
        <f t="shared" si="32"/>
        <v>804000</v>
      </c>
      <c r="W87" s="43">
        <f>VLOOKUP(A87,Sheet1!A$2:B$166,2,0)</f>
        <v>757500</v>
      </c>
    </row>
    <row r="88" spans="1:24">
      <c r="A88" s="30"/>
      <c r="B88" s="26" t="s">
        <v>103</v>
      </c>
      <c r="C88" s="24">
        <f t="shared" si="28"/>
        <v>69</v>
      </c>
      <c r="D88" s="30"/>
      <c r="E88" s="30"/>
      <c r="F88" s="30">
        <v>69</v>
      </c>
      <c r="G88" s="30"/>
      <c r="H88" s="24">
        <f t="shared" si="26"/>
        <v>24</v>
      </c>
      <c r="I88" s="30"/>
      <c r="J88" s="30"/>
      <c r="K88" s="30">
        <v>24</v>
      </c>
      <c r="L88" s="30"/>
      <c r="M88" s="30"/>
      <c r="N88" s="30"/>
      <c r="O88" s="30"/>
      <c r="P88" s="30"/>
      <c r="Q88" s="39">
        <f t="shared" si="29"/>
        <v>1261500</v>
      </c>
      <c r="R88" s="43">
        <v>50</v>
      </c>
      <c r="S88" s="43">
        <f t="shared" si="30"/>
        <v>630750</v>
      </c>
      <c r="T88" s="43">
        <v>625500</v>
      </c>
      <c r="U88" s="39">
        <f t="shared" si="31"/>
        <v>5250</v>
      </c>
      <c r="V88" s="65">
        <f t="shared" si="32"/>
        <v>636000</v>
      </c>
      <c r="W88" s="43">
        <f>X88</f>
        <v>625500</v>
      </c>
      <c r="X88" s="18">
        <f>VLOOKUP(B88,Sheet1!D$2:E$138,2,0)</f>
        <v>625500</v>
      </c>
    </row>
    <row r="89" spans="1:24">
      <c r="A89" s="30" t="s">
        <v>104</v>
      </c>
      <c r="B89" s="26"/>
      <c r="C89" s="24">
        <f t="shared" si="28"/>
        <v>44</v>
      </c>
      <c r="D89" s="30"/>
      <c r="E89" s="30"/>
      <c r="F89" s="30">
        <v>44</v>
      </c>
      <c r="G89" s="30"/>
      <c r="H89" s="24">
        <f t="shared" si="26"/>
        <v>0</v>
      </c>
      <c r="I89" s="30"/>
      <c r="J89" s="30"/>
      <c r="K89" s="30"/>
      <c r="L89" s="30"/>
      <c r="M89" s="30"/>
      <c r="N89" s="30"/>
      <c r="O89" s="30">
        <v>19</v>
      </c>
      <c r="P89" s="30">
        <v>10</v>
      </c>
      <c r="Q89" s="39">
        <f t="shared" si="29"/>
        <v>680000</v>
      </c>
      <c r="R89" s="43">
        <v>50</v>
      </c>
      <c r="S89" s="43">
        <f t="shared" si="30"/>
        <v>340000</v>
      </c>
      <c r="T89" s="43">
        <v>135000</v>
      </c>
      <c r="U89" s="39">
        <f t="shared" si="31"/>
        <v>205000</v>
      </c>
      <c r="V89" s="65">
        <f t="shared" si="32"/>
        <v>545000</v>
      </c>
      <c r="W89" s="43">
        <f>VLOOKUP(A89,Sheet1!A$2:B$166,2,0)</f>
        <v>135000</v>
      </c>
    </row>
    <row r="90" spans="1:24">
      <c r="A90" s="30"/>
      <c r="B90" s="26" t="s">
        <v>339</v>
      </c>
      <c r="C90" s="24">
        <v>44</v>
      </c>
      <c r="D90" s="30"/>
      <c r="E90" s="30"/>
      <c r="F90" s="30">
        <v>44</v>
      </c>
      <c r="G90" s="30"/>
      <c r="H90" s="24">
        <v>0</v>
      </c>
      <c r="I90" s="30"/>
      <c r="J90" s="30"/>
      <c r="K90" s="30"/>
      <c r="L90" s="30"/>
      <c r="M90" s="30"/>
      <c r="N90" s="30"/>
      <c r="O90" s="30"/>
      <c r="P90" s="30"/>
      <c r="Q90" s="39">
        <f t="shared" si="29"/>
        <v>506000</v>
      </c>
      <c r="R90" s="43">
        <v>50</v>
      </c>
      <c r="S90" s="43">
        <f t="shared" si="30"/>
        <v>253000</v>
      </c>
      <c r="T90" s="43">
        <v>0</v>
      </c>
      <c r="U90" s="39">
        <f t="shared" si="31"/>
        <v>253000</v>
      </c>
      <c r="V90" s="65">
        <f t="shared" si="32"/>
        <v>506000</v>
      </c>
      <c r="W90" s="43">
        <f>X90</f>
        <v>0</v>
      </c>
    </row>
    <row r="91" spans="1:24" ht="12" customHeight="1">
      <c r="A91" s="30" t="s">
        <v>105</v>
      </c>
      <c r="B91" s="26"/>
      <c r="C91" s="24">
        <f t="shared" ref="C91:C154" si="33">SUM(D91,E91,F91,G91)</f>
        <v>60</v>
      </c>
      <c r="D91" s="30"/>
      <c r="E91" s="30"/>
      <c r="F91" s="30">
        <f>F92+F93+F94+F95+F96+F97+F98+F99+F100+F101+F102</f>
        <v>60</v>
      </c>
      <c r="G91" s="30"/>
      <c r="H91" s="24">
        <f t="shared" ref="H91:H104" si="34">SUM(I91,J91,K91,L91)</f>
        <v>39</v>
      </c>
      <c r="I91" s="30"/>
      <c r="J91" s="30"/>
      <c r="K91" s="30">
        <f>K92+K93+K94+K95+K96+K97+K98+K99+K100+K101+K102</f>
        <v>39</v>
      </c>
      <c r="L91" s="30"/>
      <c r="M91" s="30">
        <f>M92+M93+M94+M95+M96+M97+M98+M99+M100+M101+M102</f>
        <v>89</v>
      </c>
      <c r="N91" s="30"/>
      <c r="O91" s="30">
        <v>53</v>
      </c>
      <c r="P91" s="30">
        <v>20</v>
      </c>
      <c r="Q91" s="39">
        <f t="shared" si="29"/>
        <v>2422500</v>
      </c>
      <c r="R91" s="43">
        <v>50</v>
      </c>
      <c r="S91" s="43">
        <f t="shared" si="30"/>
        <v>1211250</v>
      </c>
      <c r="T91" s="43">
        <v>829750</v>
      </c>
      <c r="U91" s="39">
        <f t="shared" si="31"/>
        <v>381500</v>
      </c>
      <c r="V91" s="65">
        <f t="shared" si="32"/>
        <v>1592750</v>
      </c>
      <c r="W91" s="43">
        <f>VLOOKUP(A91,Sheet1!A$2:B$166,2,0)</f>
        <v>829750</v>
      </c>
    </row>
    <row r="92" spans="1:24">
      <c r="A92" s="30"/>
      <c r="B92" s="26" t="s">
        <v>106</v>
      </c>
      <c r="C92" s="24">
        <f t="shared" si="33"/>
        <v>60</v>
      </c>
      <c r="D92" s="30"/>
      <c r="E92" s="30"/>
      <c r="F92" s="30">
        <v>60</v>
      </c>
      <c r="G92" s="30"/>
      <c r="H92" s="24">
        <f t="shared" si="34"/>
        <v>39</v>
      </c>
      <c r="I92" s="30"/>
      <c r="J92" s="30"/>
      <c r="K92" s="30">
        <v>39</v>
      </c>
      <c r="L92" s="30"/>
      <c r="M92" s="30"/>
      <c r="N92" s="30"/>
      <c r="O92" s="30"/>
      <c r="P92" s="30"/>
      <c r="Q92" s="39">
        <f t="shared" si="29"/>
        <v>1450500</v>
      </c>
      <c r="R92" s="43">
        <v>50</v>
      </c>
      <c r="S92" s="43">
        <f t="shared" si="30"/>
        <v>725250</v>
      </c>
      <c r="T92" s="43">
        <v>448750</v>
      </c>
      <c r="U92" s="39">
        <f t="shared" si="31"/>
        <v>276500</v>
      </c>
      <c r="V92" s="65">
        <f t="shared" si="32"/>
        <v>1001750</v>
      </c>
      <c r="W92" s="43">
        <f t="shared" ref="W92:W102" si="35">X92</f>
        <v>448750</v>
      </c>
      <c r="X92" s="18">
        <f>VLOOKUP(B92,Sheet1!D$2:E$138,2,0)</f>
        <v>448750</v>
      </c>
    </row>
    <row r="93" spans="1:24">
      <c r="A93" s="30"/>
      <c r="B93" s="68" t="s">
        <v>107</v>
      </c>
      <c r="C93" s="24">
        <f t="shared" si="33"/>
        <v>0</v>
      </c>
      <c r="D93" s="30"/>
      <c r="E93" s="30"/>
      <c r="F93" s="30"/>
      <c r="G93" s="30"/>
      <c r="H93" s="24">
        <f t="shared" si="34"/>
        <v>0</v>
      </c>
      <c r="I93" s="30"/>
      <c r="J93" s="30"/>
      <c r="K93" s="30"/>
      <c r="L93" s="30"/>
      <c r="M93" s="30">
        <v>8</v>
      </c>
      <c r="N93" s="30"/>
      <c r="O93" s="30"/>
      <c r="P93" s="30"/>
      <c r="Q93" s="39">
        <f t="shared" si="29"/>
        <v>48000</v>
      </c>
      <c r="R93" s="43">
        <v>50</v>
      </c>
      <c r="S93" s="43">
        <f t="shared" si="30"/>
        <v>24000</v>
      </c>
      <c r="T93" s="43">
        <v>15000</v>
      </c>
      <c r="U93" s="39">
        <f t="shared" si="31"/>
        <v>9000</v>
      </c>
      <c r="V93" s="65">
        <f t="shared" si="32"/>
        <v>33000</v>
      </c>
      <c r="W93" s="43">
        <f t="shared" si="35"/>
        <v>15000</v>
      </c>
      <c r="X93" s="18">
        <f>VLOOKUP(B93,Sheet1!D$2:E$138,2,0)</f>
        <v>15000</v>
      </c>
    </row>
    <row r="94" spans="1:24">
      <c r="A94" s="30"/>
      <c r="B94" s="68" t="s">
        <v>108</v>
      </c>
      <c r="C94" s="24">
        <f t="shared" si="33"/>
        <v>0</v>
      </c>
      <c r="D94" s="30"/>
      <c r="E94" s="30"/>
      <c r="F94" s="30"/>
      <c r="G94" s="30"/>
      <c r="H94" s="24">
        <f t="shared" si="34"/>
        <v>0</v>
      </c>
      <c r="I94" s="30"/>
      <c r="J94" s="30"/>
      <c r="K94" s="30"/>
      <c r="L94" s="30"/>
      <c r="M94" s="30">
        <v>5</v>
      </c>
      <c r="N94" s="30"/>
      <c r="O94" s="30"/>
      <c r="P94" s="30"/>
      <c r="Q94" s="39">
        <f t="shared" si="29"/>
        <v>30000</v>
      </c>
      <c r="R94" s="43">
        <v>50</v>
      </c>
      <c r="S94" s="43">
        <f t="shared" si="30"/>
        <v>15000</v>
      </c>
      <c r="T94" s="43">
        <v>15000</v>
      </c>
      <c r="U94" s="39">
        <f t="shared" si="31"/>
        <v>0</v>
      </c>
      <c r="V94" s="65">
        <f t="shared" si="32"/>
        <v>15000</v>
      </c>
      <c r="W94" s="43">
        <f t="shared" si="35"/>
        <v>15000</v>
      </c>
      <c r="X94" s="18">
        <f>VLOOKUP(B94,Sheet1!D$2:E$138,2,0)</f>
        <v>15000</v>
      </c>
    </row>
    <row r="95" spans="1:24">
      <c r="A95" s="30"/>
      <c r="B95" s="68" t="s">
        <v>109</v>
      </c>
      <c r="C95" s="24">
        <f t="shared" si="33"/>
        <v>0</v>
      </c>
      <c r="D95" s="30"/>
      <c r="E95" s="30"/>
      <c r="F95" s="30"/>
      <c r="G95" s="30"/>
      <c r="H95" s="24">
        <f t="shared" si="34"/>
        <v>0</v>
      </c>
      <c r="I95" s="30"/>
      <c r="J95" s="30"/>
      <c r="K95" s="30"/>
      <c r="L95" s="30"/>
      <c r="M95" s="30">
        <v>9</v>
      </c>
      <c r="N95" s="30"/>
      <c r="O95" s="30"/>
      <c r="P95" s="30"/>
      <c r="Q95" s="39">
        <f t="shared" si="29"/>
        <v>54000</v>
      </c>
      <c r="R95" s="43">
        <v>50</v>
      </c>
      <c r="S95" s="43">
        <f t="shared" si="30"/>
        <v>27000</v>
      </c>
      <c r="T95" s="43">
        <v>30000</v>
      </c>
      <c r="U95" s="39">
        <f t="shared" si="31"/>
        <v>-3000</v>
      </c>
      <c r="V95" s="65">
        <f t="shared" si="32"/>
        <v>24000</v>
      </c>
      <c r="W95" s="43">
        <f t="shared" si="35"/>
        <v>30000</v>
      </c>
      <c r="X95" s="18">
        <f>VLOOKUP(B95,Sheet1!D$2:E$138,2,0)</f>
        <v>30000</v>
      </c>
    </row>
    <row r="96" spans="1:24">
      <c r="A96" s="30"/>
      <c r="B96" s="68" t="s">
        <v>110</v>
      </c>
      <c r="C96" s="24">
        <f t="shared" si="33"/>
        <v>0</v>
      </c>
      <c r="D96" s="30"/>
      <c r="E96" s="30"/>
      <c r="F96" s="30"/>
      <c r="G96" s="30"/>
      <c r="H96" s="24">
        <f t="shared" si="34"/>
        <v>0</v>
      </c>
      <c r="I96" s="30"/>
      <c r="J96" s="30"/>
      <c r="K96" s="30"/>
      <c r="L96" s="30"/>
      <c r="M96" s="30">
        <v>3</v>
      </c>
      <c r="N96" s="30"/>
      <c r="O96" s="30"/>
      <c r="P96" s="30"/>
      <c r="Q96" s="39">
        <f t="shared" si="29"/>
        <v>18000</v>
      </c>
      <c r="R96" s="43">
        <v>50</v>
      </c>
      <c r="S96" s="43">
        <f t="shared" si="30"/>
        <v>9000</v>
      </c>
      <c r="T96" s="43">
        <v>24000</v>
      </c>
      <c r="U96" s="39">
        <f t="shared" si="31"/>
        <v>-15000</v>
      </c>
      <c r="V96" s="65">
        <f t="shared" si="32"/>
        <v>-6000</v>
      </c>
      <c r="W96" s="43">
        <f t="shared" si="35"/>
        <v>24000</v>
      </c>
      <c r="X96" s="18">
        <f>VLOOKUP(B96,Sheet1!D$2:E$138,2,0)</f>
        <v>24000</v>
      </c>
    </row>
    <row r="97" spans="1:24">
      <c r="A97" s="30"/>
      <c r="B97" s="68" t="s">
        <v>111</v>
      </c>
      <c r="C97" s="24">
        <f t="shared" si="33"/>
        <v>0</v>
      </c>
      <c r="D97" s="30"/>
      <c r="E97" s="30"/>
      <c r="F97" s="30"/>
      <c r="G97" s="30"/>
      <c r="H97" s="24">
        <f t="shared" si="34"/>
        <v>0</v>
      </c>
      <c r="I97" s="30"/>
      <c r="J97" s="30"/>
      <c r="K97" s="30"/>
      <c r="L97" s="30"/>
      <c r="M97" s="30">
        <v>8</v>
      </c>
      <c r="N97" s="30"/>
      <c r="O97" s="30"/>
      <c r="P97" s="30"/>
      <c r="Q97" s="39">
        <f t="shared" si="29"/>
        <v>48000</v>
      </c>
      <c r="R97" s="43">
        <v>50</v>
      </c>
      <c r="S97" s="43">
        <f t="shared" si="30"/>
        <v>24000</v>
      </c>
      <c r="T97" s="43">
        <v>24000</v>
      </c>
      <c r="U97" s="39">
        <f t="shared" si="31"/>
        <v>0</v>
      </c>
      <c r="V97" s="65">
        <f t="shared" si="32"/>
        <v>24000</v>
      </c>
      <c r="W97" s="43">
        <f t="shared" si="35"/>
        <v>24000</v>
      </c>
      <c r="X97" s="18">
        <f>VLOOKUP(B97,Sheet1!D$2:E$138,2,0)</f>
        <v>24000</v>
      </c>
    </row>
    <row r="98" spans="1:24">
      <c r="A98" s="30"/>
      <c r="B98" s="68" t="s">
        <v>112</v>
      </c>
      <c r="C98" s="24">
        <f t="shared" si="33"/>
        <v>0</v>
      </c>
      <c r="D98" s="30"/>
      <c r="E98" s="30"/>
      <c r="F98" s="30"/>
      <c r="G98" s="30"/>
      <c r="H98" s="24">
        <f t="shared" si="34"/>
        <v>0</v>
      </c>
      <c r="I98" s="30"/>
      <c r="J98" s="30"/>
      <c r="K98" s="30"/>
      <c r="L98" s="30"/>
      <c r="M98" s="30">
        <v>9</v>
      </c>
      <c r="N98" s="30"/>
      <c r="O98" s="30"/>
      <c r="P98" s="30"/>
      <c r="Q98" s="39">
        <f t="shared" si="29"/>
        <v>54000</v>
      </c>
      <c r="R98" s="43">
        <v>50</v>
      </c>
      <c r="S98" s="43">
        <f t="shared" si="30"/>
        <v>27000</v>
      </c>
      <c r="T98" s="43">
        <v>15000</v>
      </c>
      <c r="U98" s="39">
        <f t="shared" si="31"/>
        <v>12000</v>
      </c>
      <c r="V98" s="65">
        <f t="shared" si="32"/>
        <v>39000</v>
      </c>
      <c r="W98" s="43">
        <f t="shared" si="35"/>
        <v>15000</v>
      </c>
      <c r="X98" s="18">
        <f>VLOOKUP(B98,Sheet1!D$2:E$138,2,0)</f>
        <v>15000</v>
      </c>
    </row>
    <row r="99" spans="1:24">
      <c r="A99" s="30"/>
      <c r="B99" s="68" t="s">
        <v>113</v>
      </c>
      <c r="C99" s="24">
        <f t="shared" si="33"/>
        <v>0</v>
      </c>
      <c r="D99" s="30"/>
      <c r="E99" s="30"/>
      <c r="F99" s="30"/>
      <c r="G99" s="30"/>
      <c r="H99" s="24">
        <f t="shared" si="34"/>
        <v>0</v>
      </c>
      <c r="I99" s="30"/>
      <c r="J99" s="30"/>
      <c r="K99" s="30"/>
      <c r="L99" s="30"/>
      <c r="M99" s="30">
        <v>9</v>
      </c>
      <c r="N99" s="30"/>
      <c r="O99" s="30"/>
      <c r="P99" s="30"/>
      <c r="Q99" s="39">
        <f t="shared" si="29"/>
        <v>54000</v>
      </c>
      <c r="R99" s="43">
        <v>50</v>
      </c>
      <c r="S99" s="43">
        <f t="shared" si="30"/>
        <v>27000</v>
      </c>
      <c r="T99" s="43">
        <v>24000</v>
      </c>
      <c r="U99" s="39">
        <f t="shared" si="31"/>
        <v>3000</v>
      </c>
      <c r="V99" s="65">
        <f t="shared" si="32"/>
        <v>30000</v>
      </c>
      <c r="W99" s="43">
        <f t="shared" si="35"/>
        <v>24000</v>
      </c>
      <c r="X99" s="18">
        <f>VLOOKUP(B99,Sheet1!D$2:E$138,2,0)</f>
        <v>24000</v>
      </c>
    </row>
    <row r="100" spans="1:24">
      <c r="A100" s="30"/>
      <c r="B100" s="68" t="s">
        <v>114</v>
      </c>
      <c r="C100" s="24">
        <f t="shared" si="33"/>
        <v>0</v>
      </c>
      <c r="D100" s="30"/>
      <c r="E100" s="30"/>
      <c r="F100" s="30"/>
      <c r="G100" s="30"/>
      <c r="H100" s="24">
        <f t="shared" si="34"/>
        <v>0</v>
      </c>
      <c r="I100" s="30"/>
      <c r="J100" s="30"/>
      <c r="K100" s="30"/>
      <c r="L100" s="30"/>
      <c r="M100" s="30">
        <v>9</v>
      </c>
      <c r="N100" s="30"/>
      <c r="O100" s="30"/>
      <c r="P100" s="30"/>
      <c r="Q100" s="39">
        <f t="shared" si="29"/>
        <v>54000</v>
      </c>
      <c r="R100" s="43">
        <v>50</v>
      </c>
      <c r="S100" s="43">
        <f t="shared" si="30"/>
        <v>27000</v>
      </c>
      <c r="T100" s="43">
        <v>27000</v>
      </c>
      <c r="U100" s="39">
        <f t="shared" si="31"/>
        <v>0</v>
      </c>
      <c r="V100" s="65">
        <f t="shared" si="32"/>
        <v>27000</v>
      </c>
      <c r="W100" s="43">
        <f t="shared" si="35"/>
        <v>27000</v>
      </c>
      <c r="X100" s="18">
        <f>VLOOKUP(B100,Sheet1!D$2:E$138,2,0)</f>
        <v>27000</v>
      </c>
    </row>
    <row r="101" spans="1:24">
      <c r="A101" s="30"/>
      <c r="B101" s="68" t="s">
        <v>115</v>
      </c>
      <c r="C101" s="24">
        <f t="shared" si="33"/>
        <v>0</v>
      </c>
      <c r="D101" s="30"/>
      <c r="E101" s="30"/>
      <c r="F101" s="30"/>
      <c r="G101" s="30"/>
      <c r="H101" s="24">
        <f t="shared" si="34"/>
        <v>0</v>
      </c>
      <c r="I101" s="30"/>
      <c r="J101" s="30"/>
      <c r="K101" s="30"/>
      <c r="L101" s="30"/>
      <c r="M101" s="30">
        <v>24</v>
      </c>
      <c r="N101" s="30"/>
      <c r="O101" s="30"/>
      <c r="P101" s="30"/>
      <c r="Q101" s="39">
        <f t="shared" si="29"/>
        <v>144000</v>
      </c>
      <c r="R101" s="43">
        <v>50</v>
      </c>
      <c r="S101" s="43">
        <f t="shared" si="30"/>
        <v>72000</v>
      </c>
      <c r="T101" s="43">
        <v>24000</v>
      </c>
      <c r="U101" s="39">
        <f t="shared" si="31"/>
        <v>48000</v>
      </c>
      <c r="V101" s="65">
        <f t="shared" si="32"/>
        <v>120000</v>
      </c>
      <c r="W101" s="43">
        <f t="shared" si="35"/>
        <v>24000</v>
      </c>
      <c r="X101" s="18">
        <f>VLOOKUP(B101,Sheet1!D$2:E$138,2,0)</f>
        <v>24000</v>
      </c>
    </row>
    <row r="102" spans="1:24">
      <c r="A102" s="30"/>
      <c r="B102" s="68" t="s">
        <v>116</v>
      </c>
      <c r="C102" s="24">
        <f t="shared" si="33"/>
        <v>0</v>
      </c>
      <c r="D102" s="30"/>
      <c r="E102" s="30"/>
      <c r="F102" s="30"/>
      <c r="G102" s="30"/>
      <c r="H102" s="24">
        <f t="shared" si="34"/>
        <v>0</v>
      </c>
      <c r="I102" s="30"/>
      <c r="J102" s="30"/>
      <c r="K102" s="30"/>
      <c r="L102" s="30"/>
      <c r="M102" s="30">
        <v>5</v>
      </c>
      <c r="N102" s="30"/>
      <c r="O102" s="30"/>
      <c r="P102" s="30"/>
      <c r="Q102" s="39">
        <f t="shared" si="29"/>
        <v>30000</v>
      </c>
      <c r="R102" s="43">
        <v>50</v>
      </c>
      <c r="S102" s="43">
        <f t="shared" si="30"/>
        <v>15000</v>
      </c>
      <c r="T102" s="43">
        <v>15000</v>
      </c>
      <c r="U102" s="39">
        <f t="shared" si="31"/>
        <v>0</v>
      </c>
      <c r="V102" s="65">
        <f t="shared" si="32"/>
        <v>15000</v>
      </c>
      <c r="W102" s="43">
        <f t="shared" si="35"/>
        <v>15000</v>
      </c>
      <c r="X102" s="18">
        <f>VLOOKUP(B102,Sheet1!D$2:E$138,2,0)</f>
        <v>15000</v>
      </c>
    </row>
    <row r="103" spans="1:24">
      <c r="A103" s="31" t="s">
        <v>117</v>
      </c>
      <c r="B103" s="32"/>
      <c r="C103" s="29">
        <f t="shared" si="33"/>
        <v>202</v>
      </c>
      <c r="D103" s="29"/>
      <c r="E103" s="29">
        <f t="shared" ref="E103:K103" si="36">E104</f>
        <v>13</v>
      </c>
      <c r="F103" s="29">
        <f t="shared" si="36"/>
        <v>189</v>
      </c>
      <c r="G103" s="29"/>
      <c r="H103" s="29">
        <f t="shared" si="34"/>
        <v>127</v>
      </c>
      <c r="I103" s="29"/>
      <c r="J103" s="29">
        <f t="shared" si="36"/>
        <v>8</v>
      </c>
      <c r="K103" s="29">
        <f t="shared" si="36"/>
        <v>119</v>
      </c>
      <c r="L103" s="29"/>
      <c r="M103" s="29"/>
      <c r="N103" s="29"/>
      <c r="O103" s="29">
        <v>100</v>
      </c>
      <c r="P103" s="29">
        <v>50</v>
      </c>
      <c r="Q103" s="42">
        <f t="shared" si="29"/>
        <v>5638400</v>
      </c>
      <c r="R103" s="44">
        <v>50</v>
      </c>
      <c r="S103" s="44">
        <f t="shared" si="30"/>
        <v>2819200</v>
      </c>
      <c r="T103" s="42">
        <v>2631650</v>
      </c>
      <c r="U103" s="42">
        <f t="shared" si="31"/>
        <v>187550</v>
      </c>
      <c r="V103" s="66">
        <f t="shared" si="32"/>
        <v>3006750</v>
      </c>
      <c r="W103" s="44">
        <f>VLOOKUP(A103,Sheet1!A$2:B$166,2,0)</f>
        <v>2631650</v>
      </c>
      <c r="X103" s="41"/>
    </row>
    <row r="104" spans="1:24">
      <c r="A104" s="30" t="s">
        <v>117</v>
      </c>
      <c r="B104" s="26" t="s">
        <v>118</v>
      </c>
      <c r="C104" s="24">
        <f t="shared" si="33"/>
        <v>202</v>
      </c>
      <c r="D104" s="30"/>
      <c r="E104" s="30">
        <v>13</v>
      </c>
      <c r="F104" s="30">
        <v>189</v>
      </c>
      <c r="G104" s="30"/>
      <c r="H104" s="24">
        <f t="shared" si="34"/>
        <v>127</v>
      </c>
      <c r="I104" s="30"/>
      <c r="J104" s="30">
        <v>8</v>
      </c>
      <c r="K104" s="30">
        <v>119</v>
      </c>
      <c r="L104" s="30"/>
      <c r="M104" s="30"/>
      <c r="N104" s="30"/>
      <c r="O104" s="30"/>
      <c r="P104" s="30"/>
      <c r="Q104" s="39">
        <f t="shared" si="29"/>
        <v>4738400</v>
      </c>
      <c r="R104" s="43">
        <v>50</v>
      </c>
      <c r="S104" s="43">
        <f t="shared" si="30"/>
        <v>2369200</v>
      </c>
      <c r="T104" s="43">
        <v>2328650</v>
      </c>
      <c r="U104" s="39">
        <f t="shared" si="31"/>
        <v>40550</v>
      </c>
      <c r="V104" s="65">
        <f t="shared" si="32"/>
        <v>2409750</v>
      </c>
      <c r="W104" s="43">
        <f>X104</f>
        <v>2328650</v>
      </c>
      <c r="X104" s="18">
        <f>VLOOKUP(B104,Sheet1!D$2:E$138,2,0)</f>
        <v>2328650</v>
      </c>
    </row>
    <row r="105" spans="1:24">
      <c r="A105" s="31" t="s">
        <v>119</v>
      </c>
      <c r="B105" s="32"/>
      <c r="C105" s="29">
        <f t="shared" si="33"/>
        <v>226</v>
      </c>
      <c r="D105" s="29"/>
      <c r="E105" s="29">
        <f>SUM(E106,E107,E109,E111,E113,E115,E116)</f>
        <v>64</v>
      </c>
      <c r="F105" s="29">
        <f>SUM(F106,F107,F109,F111,F113,F115,F116)</f>
        <v>153</v>
      </c>
      <c r="G105" s="29">
        <f>SUM(G106,G107,G109,G111,G113,G115,G116)</f>
        <v>9</v>
      </c>
      <c r="H105" s="29">
        <f>SUM(H106,H107,H109,H111,H113,H115,H116)</f>
        <v>55</v>
      </c>
      <c r="I105" s="29"/>
      <c r="J105" s="29">
        <f>SUM(J106,J107,J109,J111,J113,J115,J116)</f>
        <v>35</v>
      </c>
      <c r="K105" s="29">
        <f>SUM(K106,K107,K109,K111,K113,K115,K116)</f>
        <v>20</v>
      </c>
      <c r="L105" s="29"/>
      <c r="M105" s="29">
        <f>SUM(M106,M107,M109,M111,M113,M115,M116)</f>
        <v>10</v>
      </c>
      <c r="N105" s="29"/>
      <c r="O105" s="29">
        <f>SUM(O106,O107,O109,O111,O113,O115,O116)</f>
        <v>436</v>
      </c>
      <c r="P105" s="29">
        <f>SUM(P106,P107,P109,P111,P113,P115,P116)</f>
        <v>170</v>
      </c>
      <c r="Q105" s="42">
        <f>SUM(Q106,Q107,Q109,Q111,Q113,Q115,Q116)</f>
        <v>7083800</v>
      </c>
      <c r="R105" s="42"/>
      <c r="S105" s="42">
        <f>SUM(S106,S107,S109,S111,S113,S115,S116)</f>
        <v>5765540</v>
      </c>
      <c r="T105" s="42">
        <v>4969960</v>
      </c>
      <c r="U105" s="42">
        <f t="shared" si="31"/>
        <v>795580</v>
      </c>
      <c r="V105" s="66">
        <f t="shared" si="32"/>
        <v>6561120</v>
      </c>
      <c r="W105" s="42">
        <f>SUM(W106,W107,W109,W111,W113,W115,W116)</f>
        <v>4969960</v>
      </c>
      <c r="X105" s="41"/>
    </row>
    <row r="106" spans="1:24">
      <c r="A106" s="30" t="s">
        <v>120</v>
      </c>
      <c r="B106" s="26" t="s">
        <v>121</v>
      </c>
      <c r="C106" s="24">
        <f t="shared" si="33"/>
        <v>90</v>
      </c>
      <c r="D106" s="30"/>
      <c r="E106" s="30">
        <v>62</v>
      </c>
      <c r="F106" s="30">
        <v>28</v>
      </c>
      <c r="G106" s="30"/>
      <c r="H106" s="24">
        <f t="shared" ref="H106:H120" si="37">SUM(I106,J106,K106,L106)</f>
        <v>35</v>
      </c>
      <c r="I106" s="30"/>
      <c r="J106" s="30">
        <v>35</v>
      </c>
      <c r="K106" s="30"/>
      <c r="L106" s="30"/>
      <c r="M106" s="30"/>
      <c r="N106" s="30"/>
      <c r="O106" s="30"/>
      <c r="P106" s="30"/>
      <c r="Q106" s="39">
        <f t="shared" ref="Q106:Q124" si="38">(D106*8+E106*8+F106*10+G106*10)*1150+(I106*8+J106*8+K106*10+L106*10+N106*5)*1950+(M106+O106+P106)*6000</f>
        <v>1438400</v>
      </c>
      <c r="R106" s="43">
        <v>60</v>
      </c>
      <c r="S106" s="43">
        <f t="shared" ref="S106:S124" si="39">Q106*R106/100</f>
        <v>863040</v>
      </c>
      <c r="T106" s="43">
        <v>811260</v>
      </c>
      <c r="U106" s="39">
        <f t="shared" ref="U106:U118" si="40">S106-T106</f>
        <v>51780</v>
      </c>
      <c r="V106" s="65">
        <f t="shared" ref="V106:V125" si="41">S106+U106</f>
        <v>914820</v>
      </c>
      <c r="W106" s="43">
        <f>X106</f>
        <v>811260</v>
      </c>
      <c r="X106" s="18">
        <f>VLOOKUP(B106,Sheet1!D$2:E$138,2,0)</f>
        <v>811260</v>
      </c>
    </row>
    <row r="107" spans="1:24">
      <c r="A107" s="30" t="s">
        <v>122</v>
      </c>
      <c r="B107" s="26"/>
      <c r="C107" s="24">
        <f t="shared" si="33"/>
        <v>0</v>
      </c>
      <c r="D107" s="30"/>
      <c r="E107" s="30"/>
      <c r="F107" s="30"/>
      <c r="G107" s="30"/>
      <c r="H107" s="24">
        <f t="shared" si="37"/>
        <v>0</v>
      </c>
      <c r="I107" s="30"/>
      <c r="J107" s="30"/>
      <c r="K107" s="30"/>
      <c r="L107" s="30"/>
      <c r="M107" s="30">
        <f>M108</f>
        <v>10</v>
      </c>
      <c r="N107" s="30"/>
      <c r="O107" s="30">
        <v>41</v>
      </c>
      <c r="P107" s="30">
        <v>17</v>
      </c>
      <c r="Q107" s="39">
        <f t="shared" si="38"/>
        <v>408000</v>
      </c>
      <c r="R107" s="43">
        <v>60</v>
      </c>
      <c r="S107" s="43">
        <f t="shared" si="39"/>
        <v>244800</v>
      </c>
      <c r="T107" s="43">
        <v>165600</v>
      </c>
      <c r="U107" s="39">
        <f t="shared" si="40"/>
        <v>79200</v>
      </c>
      <c r="V107" s="65">
        <f t="shared" si="41"/>
        <v>324000</v>
      </c>
      <c r="W107" s="43">
        <f>VLOOKUP(A107,Sheet1!A$2:B$166,2,0)</f>
        <v>165600</v>
      </c>
    </row>
    <row r="108" spans="1:24">
      <c r="A108" s="30"/>
      <c r="B108" s="26" t="s">
        <v>123</v>
      </c>
      <c r="C108" s="24">
        <f t="shared" si="33"/>
        <v>0</v>
      </c>
      <c r="D108" s="30"/>
      <c r="E108" s="30"/>
      <c r="F108" s="30"/>
      <c r="G108" s="30"/>
      <c r="H108" s="24">
        <f t="shared" si="37"/>
        <v>0</v>
      </c>
      <c r="I108" s="30"/>
      <c r="J108" s="30"/>
      <c r="K108" s="30"/>
      <c r="L108" s="30"/>
      <c r="M108" s="30">
        <v>10</v>
      </c>
      <c r="N108" s="30"/>
      <c r="O108" s="30"/>
      <c r="P108" s="30"/>
      <c r="Q108" s="39">
        <f t="shared" si="38"/>
        <v>60000</v>
      </c>
      <c r="R108" s="43">
        <v>60</v>
      </c>
      <c r="S108" s="43">
        <f t="shared" si="39"/>
        <v>36000</v>
      </c>
      <c r="T108" s="43">
        <v>57600</v>
      </c>
      <c r="U108" s="39">
        <f t="shared" si="40"/>
        <v>-21600</v>
      </c>
      <c r="V108" s="65">
        <f t="shared" si="41"/>
        <v>14400</v>
      </c>
      <c r="W108" s="43">
        <f>X108</f>
        <v>57600</v>
      </c>
      <c r="X108" s="18">
        <f>VLOOKUP(B108,Sheet1!D$2:E$138,2,0)</f>
        <v>57600</v>
      </c>
    </row>
    <row r="109" spans="1:24">
      <c r="A109" s="30" t="s">
        <v>124</v>
      </c>
      <c r="B109" s="26"/>
      <c r="C109" s="24">
        <f t="shared" si="33"/>
        <v>53</v>
      </c>
      <c r="D109" s="30"/>
      <c r="E109" s="30"/>
      <c r="F109" s="30">
        <f>F110</f>
        <v>53</v>
      </c>
      <c r="G109" s="30"/>
      <c r="H109" s="24">
        <f t="shared" si="37"/>
        <v>10</v>
      </c>
      <c r="I109" s="30"/>
      <c r="J109" s="30"/>
      <c r="K109" s="30">
        <f>K110</f>
        <v>10</v>
      </c>
      <c r="L109" s="30"/>
      <c r="M109" s="30"/>
      <c r="N109" s="30"/>
      <c r="O109" s="30">
        <v>55</v>
      </c>
      <c r="P109" s="30">
        <v>14</v>
      </c>
      <c r="Q109" s="39">
        <f t="shared" si="38"/>
        <v>1218500</v>
      </c>
      <c r="R109" s="43">
        <v>80</v>
      </c>
      <c r="S109" s="43">
        <f t="shared" si="39"/>
        <v>974800</v>
      </c>
      <c r="T109" s="43">
        <v>834800</v>
      </c>
      <c r="U109" s="39">
        <f t="shared" si="40"/>
        <v>140000</v>
      </c>
      <c r="V109" s="65">
        <f t="shared" si="41"/>
        <v>1114800</v>
      </c>
      <c r="W109" s="43">
        <f>VLOOKUP(A109,Sheet1!A$2:B$166,2,0)</f>
        <v>834800</v>
      </c>
    </row>
    <row r="110" spans="1:24">
      <c r="A110" s="30"/>
      <c r="B110" s="26" t="s">
        <v>125</v>
      </c>
      <c r="C110" s="24">
        <f t="shared" si="33"/>
        <v>53</v>
      </c>
      <c r="D110" s="30"/>
      <c r="E110" s="30"/>
      <c r="F110" s="30">
        <v>53</v>
      </c>
      <c r="G110" s="30"/>
      <c r="H110" s="24">
        <f t="shared" si="37"/>
        <v>10</v>
      </c>
      <c r="I110" s="30"/>
      <c r="J110" s="30"/>
      <c r="K110" s="30">
        <v>10</v>
      </c>
      <c r="L110" s="30"/>
      <c r="M110" s="30"/>
      <c r="N110" s="30"/>
      <c r="O110" s="30"/>
      <c r="P110" s="30"/>
      <c r="Q110" s="39">
        <f t="shared" si="38"/>
        <v>804500</v>
      </c>
      <c r="R110" s="43">
        <v>80</v>
      </c>
      <c r="S110" s="43">
        <f t="shared" si="39"/>
        <v>643600</v>
      </c>
      <c r="T110" s="43">
        <v>599600</v>
      </c>
      <c r="U110" s="39">
        <f t="shared" si="40"/>
        <v>44000</v>
      </c>
      <c r="V110" s="65">
        <f t="shared" si="41"/>
        <v>687600</v>
      </c>
      <c r="W110" s="43">
        <f>X110</f>
        <v>599600</v>
      </c>
      <c r="X110" s="18">
        <f>VLOOKUP(B110,Sheet1!D$2:E$138,2,0)</f>
        <v>599600</v>
      </c>
    </row>
    <row r="111" spans="1:24">
      <c r="A111" s="30" t="s">
        <v>130</v>
      </c>
      <c r="B111" s="26"/>
      <c r="C111" s="24">
        <f t="shared" si="33"/>
        <v>23</v>
      </c>
      <c r="D111" s="30"/>
      <c r="E111" s="30">
        <f>E112</f>
        <v>2</v>
      </c>
      <c r="F111" s="30">
        <f>F112</f>
        <v>12</v>
      </c>
      <c r="G111" s="30">
        <v>9</v>
      </c>
      <c r="H111" s="24">
        <f t="shared" si="37"/>
        <v>0</v>
      </c>
      <c r="I111" s="30"/>
      <c r="J111" s="30"/>
      <c r="K111" s="30"/>
      <c r="L111" s="30"/>
      <c r="M111" s="30"/>
      <c r="N111" s="30"/>
      <c r="O111" s="30">
        <v>76</v>
      </c>
      <c r="P111" s="30">
        <v>32</v>
      </c>
      <c r="Q111" s="39">
        <f t="shared" si="38"/>
        <v>907900</v>
      </c>
      <c r="R111" s="43">
        <v>100</v>
      </c>
      <c r="S111" s="43">
        <f t="shared" si="39"/>
        <v>907900</v>
      </c>
      <c r="T111" s="43">
        <v>908400</v>
      </c>
      <c r="U111" s="39">
        <f t="shared" si="40"/>
        <v>-500</v>
      </c>
      <c r="V111" s="65">
        <f t="shared" si="41"/>
        <v>907400</v>
      </c>
      <c r="W111" s="43">
        <f>VLOOKUP(A111,Sheet1!A$2:B$166,2,0)</f>
        <v>908400</v>
      </c>
    </row>
    <row r="112" spans="1:24">
      <c r="A112" s="30"/>
      <c r="B112" s="26" t="s">
        <v>131</v>
      </c>
      <c r="C112" s="24">
        <f t="shared" si="33"/>
        <v>23</v>
      </c>
      <c r="D112" s="30"/>
      <c r="E112" s="30">
        <v>2</v>
      </c>
      <c r="F112" s="30">
        <v>12</v>
      </c>
      <c r="G112" s="30">
        <v>9</v>
      </c>
      <c r="H112" s="24">
        <f t="shared" si="37"/>
        <v>0</v>
      </c>
      <c r="I112" s="30"/>
      <c r="J112" s="30"/>
      <c r="K112" s="30"/>
      <c r="L112" s="30"/>
      <c r="M112" s="30"/>
      <c r="N112" s="30"/>
      <c r="O112" s="30"/>
      <c r="P112" s="30"/>
      <c r="Q112" s="39">
        <f t="shared" si="38"/>
        <v>259900</v>
      </c>
      <c r="R112" s="43">
        <v>100</v>
      </c>
      <c r="S112" s="43">
        <f t="shared" si="39"/>
        <v>259900</v>
      </c>
      <c r="T112" s="43">
        <v>248400</v>
      </c>
      <c r="U112" s="39">
        <f t="shared" si="40"/>
        <v>11500</v>
      </c>
      <c r="V112" s="65">
        <f t="shared" si="41"/>
        <v>271400</v>
      </c>
      <c r="W112" s="43">
        <f>X112</f>
        <v>248400</v>
      </c>
      <c r="X112" s="18">
        <f>VLOOKUP(B112,Sheet1!D$2:E$138,2,0)</f>
        <v>248400</v>
      </c>
    </row>
    <row r="113" spans="1:24">
      <c r="A113" s="30" t="s">
        <v>132</v>
      </c>
      <c r="B113" s="26"/>
      <c r="C113" s="24">
        <f t="shared" si="33"/>
        <v>60</v>
      </c>
      <c r="D113" s="30"/>
      <c r="E113" s="30"/>
      <c r="F113" s="30">
        <f>F114</f>
        <v>60</v>
      </c>
      <c r="G113" s="30"/>
      <c r="H113" s="24">
        <f t="shared" si="37"/>
        <v>10</v>
      </c>
      <c r="I113" s="30"/>
      <c r="J113" s="30"/>
      <c r="K113" s="30">
        <f>K114</f>
        <v>10</v>
      </c>
      <c r="L113" s="30"/>
      <c r="M113" s="30"/>
      <c r="N113" s="30"/>
      <c r="O113" s="30">
        <v>120</v>
      </c>
      <c r="P113" s="30">
        <v>51</v>
      </c>
      <c r="Q113" s="39">
        <f t="shared" si="38"/>
        <v>1911000</v>
      </c>
      <c r="R113" s="43">
        <v>100</v>
      </c>
      <c r="S113" s="43">
        <f t="shared" si="39"/>
        <v>1911000</v>
      </c>
      <c r="T113" s="43">
        <v>1569500</v>
      </c>
      <c r="U113" s="39">
        <f t="shared" si="40"/>
        <v>341500</v>
      </c>
      <c r="V113" s="65">
        <f t="shared" si="41"/>
        <v>2252500</v>
      </c>
      <c r="W113" s="43">
        <f>VLOOKUP(A113,Sheet1!A$2:B$166,2,0)</f>
        <v>1569500</v>
      </c>
    </row>
    <row r="114" spans="1:24">
      <c r="A114" s="30"/>
      <c r="B114" s="26" t="s">
        <v>133</v>
      </c>
      <c r="C114" s="24">
        <f t="shared" si="33"/>
        <v>60</v>
      </c>
      <c r="D114" s="30"/>
      <c r="E114" s="30"/>
      <c r="F114" s="30">
        <v>60</v>
      </c>
      <c r="G114" s="30"/>
      <c r="H114" s="24">
        <f t="shared" si="37"/>
        <v>10</v>
      </c>
      <c r="I114" s="30"/>
      <c r="J114" s="30"/>
      <c r="K114" s="30">
        <v>10</v>
      </c>
      <c r="L114" s="30"/>
      <c r="M114" s="30"/>
      <c r="N114" s="30"/>
      <c r="O114" s="30"/>
      <c r="P114" s="30"/>
      <c r="Q114" s="39">
        <f t="shared" si="38"/>
        <v>885000</v>
      </c>
      <c r="R114" s="43">
        <v>100</v>
      </c>
      <c r="S114" s="43">
        <f t="shared" si="39"/>
        <v>885000</v>
      </c>
      <c r="T114" s="43">
        <v>735500</v>
      </c>
      <c r="U114" s="39">
        <f t="shared" si="40"/>
        <v>149500</v>
      </c>
      <c r="V114" s="65">
        <f t="shared" si="41"/>
        <v>1034500</v>
      </c>
      <c r="W114" s="43">
        <f>X114</f>
        <v>735500</v>
      </c>
      <c r="X114" s="18">
        <f>VLOOKUP(B114,Sheet1!D$2:E$138,2,0)</f>
        <v>735500</v>
      </c>
    </row>
    <row r="115" spans="1:24">
      <c r="A115" s="30" t="s">
        <v>134</v>
      </c>
      <c r="B115" s="26"/>
      <c r="C115" s="24">
        <f t="shared" si="33"/>
        <v>0</v>
      </c>
      <c r="D115" s="30"/>
      <c r="E115" s="30"/>
      <c r="F115" s="30"/>
      <c r="G115" s="30"/>
      <c r="H115" s="24">
        <f t="shared" si="37"/>
        <v>0</v>
      </c>
      <c r="I115" s="30"/>
      <c r="J115" s="30"/>
      <c r="K115" s="30"/>
      <c r="L115" s="30"/>
      <c r="M115" s="30"/>
      <c r="N115" s="30"/>
      <c r="O115" s="30">
        <v>63</v>
      </c>
      <c r="P115" s="30">
        <v>17</v>
      </c>
      <c r="Q115" s="39">
        <f t="shared" si="38"/>
        <v>480000</v>
      </c>
      <c r="R115" s="43">
        <v>60</v>
      </c>
      <c r="S115" s="43">
        <f t="shared" si="39"/>
        <v>288000</v>
      </c>
      <c r="T115" s="43">
        <v>205200</v>
      </c>
      <c r="U115" s="39">
        <f t="shared" si="40"/>
        <v>82800</v>
      </c>
      <c r="V115" s="65">
        <f t="shared" si="41"/>
        <v>370800</v>
      </c>
      <c r="W115" s="43">
        <f>VLOOKUP(A115,Sheet1!A$2:B$166,2,0)</f>
        <v>205200</v>
      </c>
    </row>
    <row r="116" spans="1:24">
      <c r="A116" s="30" t="s">
        <v>135</v>
      </c>
      <c r="B116" s="26"/>
      <c r="C116" s="24">
        <f t="shared" si="33"/>
        <v>0</v>
      </c>
      <c r="D116" s="30"/>
      <c r="E116" s="30"/>
      <c r="F116" s="30"/>
      <c r="G116" s="30"/>
      <c r="H116" s="24">
        <f t="shared" si="37"/>
        <v>0</v>
      </c>
      <c r="I116" s="30"/>
      <c r="J116" s="30"/>
      <c r="K116" s="30"/>
      <c r="L116" s="30"/>
      <c r="M116" s="30"/>
      <c r="N116" s="30"/>
      <c r="O116" s="30">
        <v>81</v>
      </c>
      <c r="P116" s="30">
        <v>39</v>
      </c>
      <c r="Q116" s="39">
        <f t="shared" si="38"/>
        <v>720000</v>
      </c>
      <c r="R116" s="43">
        <v>80</v>
      </c>
      <c r="S116" s="43">
        <f t="shared" si="39"/>
        <v>576000</v>
      </c>
      <c r="T116" s="43">
        <v>475200</v>
      </c>
      <c r="U116" s="39">
        <f t="shared" si="40"/>
        <v>100800</v>
      </c>
      <c r="V116" s="65">
        <f t="shared" si="41"/>
        <v>676800</v>
      </c>
      <c r="W116" s="43">
        <f>VLOOKUP(A116,Sheet1!A$2:B$166,2,0)</f>
        <v>475200</v>
      </c>
    </row>
    <row r="117" spans="1:24">
      <c r="A117" s="31" t="s">
        <v>126</v>
      </c>
      <c r="B117" s="32"/>
      <c r="C117" s="29">
        <f t="shared" si="33"/>
        <v>59</v>
      </c>
      <c r="D117" s="47"/>
      <c r="E117" s="47"/>
      <c r="F117" s="47">
        <f>F118</f>
        <v>59</v>
      </c>
      <c r="G117" s="47"/>
      <c r="H117" s="29">
        <f t="shared" si="37"/>
        <v>24</v>
      </c>
      <c r="I117" s="47"/>
      <c r="J117" s="47"/>
      <c r="K117" s="47">
        <v>24</v>
      </c>
      <c r="L117" s="47"/>
      <c r="M117" s="47"/>
      <c r="N117" s="47"/>
      <c r="O117" s="47">
        <v>105</v>
      </c>
      <c r="P117" s="47">
        <v>38</v>
      </c>
      <c r="Q117" s="42">
        <f t="shared" si="38"/>
        <v>2004500</v>
      </c>
      <c r="R117" s="44">
        <v>80</v>
      </c>
      <c r="S117" s="44">
        <f t="shared" si="39"/>
        <v>1603600</v>
      </c>
      <c r="T117" s="42">
        <v>1066200</v>
      </c>
      <c r="U117" s="42">
        <f t="shared" si="40"/>
        <v>537400</v>
      </c>
      <c r="V117" s="66">
        <f t="shared" si="41"/>
        <v>2141000</v>
      </c>
      <c r="W117" s="44">
        <f>VLOOKUP(A117,Sheet1!A$2:B$166,2,0)</f>
        <v>1066200</v>
      </c>
    </row>
    <row r="118" spans="1:24">
      <c r="A118" s="30"/>
      <c r="B118" s="26" t="s">
        <v>127</v>
      </c>
      <c r="C118" s="24">
        <f t="shared" si="33"/>
        <v>59</v>
      </c>
      <c r="D118" s="30"/>
      <c r="E118" s="30"/>
      <c r="F118" s="30">
        <v>59</v>
      </c>
      <c r="G118" s="30"/>
      <c r="H118" s="24">
        <f t="shared" si="37"/>
        <v>24</v>
      </c>
      <c r="I118" s="30"/>
      <c r="J118" s="30"/>
      <c r="K118" s="30">
        <v>24</v>
      </c>
      <c r="L118" s="30"/>
      <c r="M118" s="30"/>
      <c r="N118" s="30"/>
      <c r="O118" s="30"/>
      <c r="P118" s="30"/>
      <c r="Q118" s="39">
        <f t="shared" si="38"/>
        <v>1146500</v>
      </c>
      <c r="R118" s="43">
        <v>80</v>
      </c>
      <c r="S118" s="43">
        <f t="shared" si="39"/>
        <v>917200</v>
      </c>
      <c r="T118" s="43">
        <v>274200</v>
      </c>
      <c r="U118" s="39">
        <f t="shared" si="40"/>
        <v>643000</v>
      </c>
      <c r="V118" s="65">
        <f t="shared" si="41"/>
        <v>1560200</v>
      </c>
      <c r="W118" s="43">
        <f>X118</f>
        <v>274200</v>
      </c>
      <c r="X118" s="18">
        <f>VLOOKUP(B118,Sheet1!D$2:E$138,2,0)</f>
        <v>274200</v>
      </c>
    </row>
    <row r="119" spans="1:24">
      <c r="A119" s="31" t="s">
        <v>128</v>
      </c>
      <c r="B119" s="32"/>
      <c r="C119" s="29">
        <f t="shared" si="33"/>
        <v>42</v>
      </c>
      <c r="D119" s="47">
        <f>D120</f>
        <v>1</v>
      </c>
      <c r="E119" s="47">
        <f>E120</f>
        <v>3</v>
      </c>
      <c r="F119" s="47">
        <f>F120</f>
        <v>24</v>
      </c>
      <c r="G119" s="47">
        <f>G120</f>
        <v>14</v>
      </c>
      <c r="H119" s="29">
        <f t="shared" si="37"/>
        <v>8</v>
      </c>
      <c r="I119" s="47"/>
      <c r="J119" s="47">
        <f>J120</f>
        <v>1</v>
      </c>
      <c r="K119" s="47">
        <f>K120</f>
        <v>6</v>
      </c>
      <c r="L119" s="47">
        <f>L120</f>
        <v>1</v>
      </c>
      <c r="M119" s="47"/>
      <c r="N119" s="47"/>
      <c r="O119" s="47">
        <v>70</v>
      </c>
      <c r="P119" s="47">
        <v>15</v>
      </c>
      <c r="Q119" s="42">
        <f t="shared" si="38"/>
        <v>1135900</v>
      </c>
      <c r="R119" s="44">
        <v>100</v>
      </c>
      <c r="S119" s="44">
        <f t="shared" si="39"/>
        <v>1135900</v>
      </c>
      <c r="T119" s="42">
        <v>978000</v>
      </c>
      <c r="U119" s="42">
        <f t="shared" ref="U119:U125" si="42">S119-T119</f>
        <v>157900</v>
      </c>
      <c r="V119" s="66">
        <f t="shared" si="41"/>
        <v>1293800</v>
      </c>
      <c r="W119" s="44">
        <f>VLOOKUP(A119,Sheet1!A$2:B$166,2,0)</f>
        <v>978000</v>
      </c>
    </row>
    <row r="120" spans="1:24">
      <c r="A120" s="24"/>
      <c r="B120" s="26" t="s">
        <v>129</v>
      </c>
      <c r="C120" s="24">
        <f t="shared" si="33"/>
        <v>42</v>
      </c>
      <c r="D120" s="30">
        <v>1</v>
      </c>
      <c r="E120" s="30">
        <v>3</v>
      </c>
      <c r="F120" s="30">
        <v>24</v>
      </c>
      <c r="G120" s="30">
        <v>14</v>
      </c>
      <c r="H120" s="24">
        <f t="shared" si="37"/>
        <v>8</v>
      </c>
      <c r="I120" s="30"/>
      <c r="J120" s="30">
        <v>1</v>
      </c>
      <c r="K120" s="30">
        <v>6</v>
      </c>
      <c r="L120" s="30">
        <v>1</v>
      </c>
      <c r="M120" s="30"/>
      <c r="N120" s="30"/>
      <c r="O120" s="30"/>
      <c r="P120" s="30"/>
      <c r="Q120" s="39">
        <f t="shared" si="38"/>
        <v>625900</v>
      </c>
      <c r="R120" s="43">
        <v>100</v>
      </c>
      <c r="S120" s="43">
        <f t="shared" si="39"/>
        <v>625900</v>
      </c>
      <c r="T120" s="43">
        <v>522000</v>
      </c>
      <c r="U120" s="39">
        <f t="shared" si="42"/>
        <v>103900</v>
      </c>
      <c r="V120" s="65">
        <f t="shared" si="41"/>
        <v>729800</v>
      </c>
      <c r="W120" s="43">
        <f>X120</f>
        <v>522000</v>
      </c>
      <c r="X120" s="18">
        <f>VLOOKUP(B120,Sheet1!D$2:E$138,2,0)</f>
        <v>522000</v>
      </c>
    </row>
    <row r="121" spans="1:24">
      <c r="A121" s="31" t="s">
        <v>136</v>
      </c>
      <c r="B121" s="32"/>
      <c r="C121" s="29">
        <f t="shared" si="33"/>
        <v>20</v>
      </c>
      <c r="D121" s="29"/>
      <c r="E121" s="29"/>
      <c r="F121" s="29">
        <f>F122</f>
        <v>17</v>
      </c>
      <c r="G121" s="29">
        <v>3</v>
      </c>
      <c r="H121" s="29">
        <v>2</v>
      </c>
      <c r="I121" s="29"/>
      <c r="J121" s="29"/>
      <c r="K121" s="29">
        <v>1</v>
      </c>
      <c r="L121" s="29">
        <v>1</v>
      </c>
      <c r="M121" s="29"/>
      <c r="N121" s="29"/>
      <c r="O121" s="29">
        <v>80</v>
      </c>
      <c r="P121" s="29">
        <v>37</v>
      </c>
      <c r="Q121" s="42">
        <f t="shared" si="38"/>
        <v>971000</v>
      </c>
      <c r="R121" s="42">
        <v>80</v>
      </c>
      <c r="S121" s="44">
        <f t="shared" si="39"/>
        <v>776800</v>
      </c>
      <c r="T121" s="42">
        <v>426400</v>
      </c>
      <c r="U121" s="42">
        <f t="shared" si="42"/>
        <v>350400</v>
      </c>
      <c r="V121" s="66">
        <f t="shared" si="41"/>
        <v>1127200</v>
      </c>
      <c r="W121" s="44">
        <f>VLOOKUP(A121,Sheet1!A$2:B$166,2,0)</f>
        <v>426400</v>
      </c>
      <c r="X121" s="41"/>
    </row>
    <row r="122" spans="1:24">
      <c r="A122" s="30"/>
      <c r="B122" s="26" t="s">
        <v>137</v>
      </c>
      <c r="C122" s="24">
        <f t="shared" si="33"/>
        <v>20</v>
      </c>
      <c r="D122" s="30"/>
      <c r="E122" s="30"/>
      <c r="F122" s="30">
        <v>17</v>
      </c>
      <c r="G122" s="30">
        <v>3</v>
      </c>
      <c r="H122" s="24">
        <f>SUM(I122,J122,K122,L122)</f>
        <v>2</v>
      </c>
      <c r="I122" s="30"/>
      <c r="J122" s="30"/>
      <c r="K122" s="30">
        <v>1</v>
      </c>
      <c r="L122" s="30">
        <v>1</v>
      </c>
      <c r="M122" s="30"/>
      <c r="N122" s="30"/>
      <c r="O122" s="30"/>
      <c r="P122" s="30"/>
      <c r="Q122" s="39">
        <f t="shared" si="38"/>
        <v>269000</v>
      </c>
      <c r="R122" s="43">
        <v>80</v>
      </c>
      <c r="S122" s="43">
        <f t="shared" si="39"/>
        <v>215200</v>
      </c>
      <c r="T122" s="43">
        <v>128800</v>
      </c>
      <c r="U122" s="39">
        <f t="shared" si="42"/>
        <v>86400</v>
      </c>
      <c r="V122" s="65">
        <f t="shared" si="41"/>
        <v>301600</v>
      </c>
      <c r="W122" s="43">
        <f>X122</f>
        <v>128800</v>
      </c>
      <c r="X122" s="18">
        <f>VLOOKUP(B122,Sheet1!D$2:E$138,2,0)</f>
        <v>128800</v>
      </c>
    </row>
    <row r="123" spans="1:24">
      <c r="A123" s="31" t="s">
        <v>138</v>
      </c>
      <c r="B123" s="32"/>
      <c r="C123" s="29">
        <f t="shared" si="33"/>
        <v>28</v>
      </c>
      <c r="D123" s="29"/>
      <c r="E123" s="29"/>
      <c r="F123" s="29">
        <f>F124</f>
        <v>28</v>
      </c>
      <c r="G123" s="29"/>
      <c r="H123" s="29">
        <f>SUM(I123,J123,K123,L123)</f>
        <v>40</v>
      </c>
      <c r="I123" s="29">
        <v>1</v>
      </c>
      <c r="J123" s="29"/>
      <c r="K123" s="29">
        <v>39</v>
      </c>
      <c r="L123" s="29"/>
      <c r="M123" s="29"/>
      <c r="N123" s="29"/>
      <c r="O123" s="29">
        <v>74</v>
      </c>
      <c r="P123" s="29">
        <v>23</v>
      </c>
      <c r="Q123" s="42">
        <f t="shared" si="38"/>
        <v>1680100</v>
      </c>
      <c r="R123" s="42">
        <v>100</v>
      </c>
      <c r="S123" s="44">
        <f t="shared" si="39"/>
        <v>1680100</v>
      </c>
      <c r="T123" s="42">
        <v>1891100</v>
      </c>
      <c r="U123" s="42">
        <f t="shared" si="42"/>
        <v>-211000</v>
      </c>
      <c r="V123" s="66">
        <f t="shared" si="41"/>
        <v>1469100</v>
      </c>
      <c r="W123" s="44">
        <f>VLOOKUP(A123,Sheet1!A$2:B$166,2,0)</f>
        <v>1891100</v>
      </c>
      <c r="X123" s="41"/>
    </row>
    <row r="124" spans="1:24">
      <c r="A124" s="48"/>
      <c r="B124" s="26" t="s">
        <v>139</v>
      </c>
      <c r="C124" s="24">
        <f t="shared" si="33"/>
        <v>28</v>
      </c>
      <c r="D124" s="30"/>
      <c r="E124" s="30"/>
      <c r="F124" s="30">
        <v>28</v>
      </c>
      <c r="G124" s="30"/>
      <c r="H124" s="24">
        <f>SUM(I124,J124,K124,L124)</f>
        <v>40</v>
      </c>
      <c r="I124" s="30">
        <v>1</v>
      </c>
      <c r="J124" s="30"/>
      <c r="K124" s="30">
        <v>39</v>
      </c>
      <c r="L124" s="30"/>
      <c r="M124" s="30"/>
      <c r="N124" s="30"/>
      <c r="O124" s="30"/>
      <c r="P124" s="30"/>
      <c r="Q124" s="39">
        <f t="shared" si="38"/>
        <v>1098100</v>
      </c>
      <c r="R124" s="43">
        <v>100</v>
      </c>
      <c r="S124" s="43">
        <f t="shared" si="39"/>
        <v>1098100</v>
      </c>
      <c r="T124" s="43">
        <v>1309100</v>
      </c>
      <c r="U124" s="39">
        <f t="shared" si="42"/>
        <v>-211000</v>
      </c>
      <c r="V124" s="65">
        <f t="shared" si="41"/>
        <v>887100</v>
      </c>
      <c r="W124" s="43">
        <f t="shared" ref="W124:W129" si="43">X124</f>
        <v>1309100</v>
      </c>
      <c r="X124" s="18">
        <f>VLOOKUP(B124,Sheet1!D$2:E$138,2,0)</f>
        <v>1309100</v>
      </c>
    </row>
    <row r="125" spans="1:24">
      <c r="A125" s="31" t="s">
        <v>140</v>
      </c>
      <c r="B125" s="32"/>
      <c r="C125" s="29">
        <f t="shared" si="33"/>
        <v>187</v>
      </c>
      <c r="D125" s="29"/>
      <c r="E125" s="29">
        <f>SUM(E126,E127,E128,E130)</f>
        <v>46</v>
      </c>
      <c r="F125" s="29">
        <f>SUM(F126,F127,F128,F130)</f>
        <v>137</v>
      </c>
      <c r="G125" s="29">
        <f>SUM(G126,G127,G128,G130)</f>
        <v>4</v>
      </c>
      <c r="H125" s="29">
        <f>SUM(H126,H127,H128,H130)</f>
        <v>79</v>
      </c>
      <c r="I125" s="29"/>
      <c r="J125" s="29">
        <f t="shared" ref="J125:Q125" si="44">SUM(J126,J127,J128,J130)</f>
        <v>30</v>
      </c>
      <c r="K125" s="29">
        <f t="shared" si="44"/>
        <v>49</v>
      </c>
      <c r="L125" s="29"/>
      <c r="M125" s="29"/>
      <c r="N125" s="29"/>
      <c r="O125" s="29">
        <f t="shared" si="44"/>
        <v>506</v>
      </c>
      <c r="P125" s="29">
        <f t="shared" si="44"/>
        <v>260</v>
      </c>
      <c r="Q125" s="42">
        <f t="shared" si="44"/>
        <v>8064200</v>
      </c>
      <c r="R125" s="42"/>
      <c r="S125" s="42">
        <f>SUM(S126,S127,S128,S130)</f>
        <v>6927520</v>
      </c>
      <c r="T125" s="42">
        <v>2842960</v>
      </c>
      <c r="U125" s="42">
        <f t="shared" si="42"/>
        <v>4084560</v>
      </c>
      <c r="V125" s="66">
        <f t="shared" si="41"/>
        <v>11012080</v>
      </c>
      <c r="W125" s="42">
        <f>SUM(W126,W127,W128,W130)</f>
        <v>2842960</v>
      </c>
      <c r="X125" s="41"/>
    </row>
    <row r="126" spans="1:24">
      <c r="A126" s="30" t="s">
        <v>141</v>
      </c>
      <c r="B126" s="26" t="s">
        <v>142</v>
      </c>
      <c r="C126" s="24">
        <f t="shared" si="33"/>
        <v>111</v>
      </c>
      <c r="D126" s="30"/>
      <c r="E126" s="30">
        <v>46</v>
      </c>
      <c r="F126" s="30">
        <v>65</v>
      </c>
      <c r="G126" s="30"/>
      <c r="H126" s="24">
        <f t="shared" ref="H126:H137" si="45">SUM(I126,J126,K126,L126)</f>
        <v>68</v>
      </c>
      <c r="I126" s="30"/>
      <c r="J126" s="30">
        <v>30</v>
      </c>
      <c r="K126" s="30">
        <v>38</v>
      </c>
      <c r="L126" s="30"/>
      <c r="M126" s="30"/>
      <c r="N126" s="30"/>
      <c r="O126" s="30"/>
      <c r="P126" s="30"/>
      <c r="Q126" s="39">
        <f t="shared" ref="Q126:Q137" si="46">(D126*8+E126*8+F126*10+G126*10)*1150+(I126*8+J126*8+K126*10+L126*10+N126*5)*1950+(M126+O126+P126)*6000</f>
        <v>2379700</v>
      </c>
      <c r="R126" s="43">
        <v>60</v>
      </c>
      <c r="S126" s="43">
        <f t="shared" ref="S126:S137" si="47">Q126*R126/100</f>
        <v>1427820</v>
      </c>
      <c r="T126" s="43">
        <v>1170960</v>
      </c>
      <c r="U126" s="39">
        <f t="shared" ref="U126:U131" si="48">S126-T126</f>
        <v>256860</v>
      </c>
      <c r="V126" s="65">
        <f t="shared" ref="V126:V138" si="49">S126+U126</f>
        <v>1684680</v>
      </c>
      <c r="W126" s="43">
        <f t="shared" si="43"/>
        <v>1170960</v>
      </c>
      <c r="X126" s="18">
        <f>VLOOKUP(B126,Sheet1!D$2:E$138,2,0)</f>
        <v>1170960</v>
      </c>
    </row>
    <row r="127" spans="1:24">
      <c r="A127" s="30" t="s">
        <v>143</v>
      </c>
      <c r="B127" s="26"/>
      <c r="C127" s="24">
        <f t="shared" si="33"/>
        <v>0</v>
      </c>
      <c r="D127" s="30"/>
      <c r="E127" s="30"/>
      <c r="F127" s="30"/>
      <c r="G127" s="30"/>
      <c r="H127" s="24">
        <f t="shared" si="45"/>
        <v>0</v>
      </c>
      <c r="I127" s="30"/>
      <c r="J127" s="30"/>
      <c r="K127" s="30"/>
      <c r="L127" s="30"/>
      <c r="M127" s="30"/>
      <c r="N127" s="30"/>
      <c r="O127" s="30">
        <v>66</v>
      </c>
      <c r="P127" s="30">
        <v>11</v>
      </c>
      <c r="Q127" s="39">
        <f t="shared" si="46"/>
        <v>462000</v>
      </c>
      <c r="R127" s="43">
        <v>60</v>
      </c>
      <c r="S127" s="43">
        <f t="shared" si="47"/>
        <v>277200</v>
      </c>
      <c r="T127" s="43">
        <v>162000</v>
      </c>
      <c r="U127" s="39">
        <f t="shared" si="48"/>
        <v>115200</v>
      </c>
      <c r="V127" s="65">
        <f t="shared" si="49"/>
        <v>392400</v>
      </c>
      <c r="W127" s="43">
        <f>VLOOKUP(A127,Sheet1!A$2:B$166,2,0)</f>
        <v>162000</v>
      </c>
    </row>
    <row r="128" spans="1:24">
      <c r="A128" s="30" t="s">
        <v>146</v>
      </c>
      <c r="B128" s="26"/>
      <c r="C128" s="24">
        <f t="shared" si="33"/>
        <v>39</v>
      </c>
      <c r="D128" s="30"/>
      <c r="E128" s="30"/>
      <c r="F128" s="30">
        <f>F129</f>
        <v>35</v>
      </c>
      <c r="G128" s="30">
        <v>4</v>
      </c>
      <c r="H128" s="24">
        <f t="shared" si="45"/>
        <v>9</v>
      </c>
      <c r="I128" s="30"/>
      <c r="J128" s="30"/>
      <c r="K128" s="30">
        <v>9</v>
      </c>
      <c r="L128" s="30"/>
      <c r="M128" s="30"/>
      <c r="N128" s="30"/>
      <c r="O128" s="30">
        <v>237</v>
      </c>
      <c r="P128" s="30">
        <v>112</v>
      </c>
      <c r="Q128" s="39">
        <f t="shared" si="46"/>
        <v>2718000</v>
      </c>
      <c r="R128" s="43">
        <v>100</v>
      </c>
      <c r="S128" s="43">
        <f t="shared" si="47"/>
        <v>2718000</v>
      </c>
      <c r="T128" s="43">
        <v>1048000</v>
      </c>
      <c r="U128" s="39">
        <f t="shared" si="48"/>
        <v>1670000</v>
      </c>
      <c r="V128" s="65">
        <f t="shared" si="49"/>
        <v>4388000</v>
      </c>
      <c r="W128" s="43">
        <f>VLOOKUP(A128,Sheet1!A$2:B$166,2,0)</f>
        <v>1048000</v>
      </c>
    </row>
    <row r="129" spans="1:24">
      <c r="A129" s="30"/>
      <c r="B129" s="26" t="s">
        <v>147</v>
      </c>
      <c r="C129" s="24">
        <f t="shared" si="33"/>
        <v>39</v>
      </c>
      <c r="D129" s="30"/>
      <c r="E129" s="30"/>
      <c r="F129" s="30">
        <v>35</v>
      </c>
      <c r="G129" s="30">
        <v>4</v>
      </c>
      <c r="H129" s="24">
        <f t="shared" si="45"/>
        <v>9</v>
      </c>
      <c r="I129" s="30"/>
      <c r="J129" s="30"/>
      <c r="K129" s="30">
        <v>9</v>
      </c>
      <c r="L129" s="30"/>
      <c r="M129" s="30"/>
      <c r="N129" s="30"/>
      <c r="O129" s="30"/>
      <c r="P129" s="30"/>
      <c r="Q129" s="39">
        <f t="shared" si="46"/>
        <v>624000</v>
      </c>
      <c r="R129" s="43">
        <v>100</v>
      </c>
      <c r="S129" s="43">
        <f t="shared" si="47"/>
        <v>624000</v>
      </c>
      <c r="T129" s="43">
        <v>460000</v>
      </c>
      <c r="U129" s="39">
        <f t="shared" si="48"/>
        <v>164000</v>
      </c>
      <c r="V129" s="65">
        <f t="shared" si="49"/>
        <v>788000</v>
      </c>
      <c r="W129" s="43">
        <f t="shared" si="43"/>
        <v>460000</v>
      </c>
      <c r="X129" s="18">
        <f>VLOOKUP(B129,Sheet1!D$2:E$138,2,0)</f>
        <v>460000</v>
      </c>
    </row>
    <row r="130" spans="1:24">
      <c r="A130" s="30" t="s">
        <v>148</v>
      </c>
      <c r="B130" s="26"/>
      <c r="C130" s="24">
        <f t="shared" si="33"/>
        <v>37</v>
      </c>
      <c r="D130" s="30"/>
      <c r="E130" s="30"/>
      <c r="F130" s="30">
        <f>F131</f>
        <v>37</v>
      </c>
      <c r="G130" s="30"/>
      <c r="H130" s="24">
        <f t="shared" si="45"/>
        <v>2</v>
      </c>
      <c r="I130" s="30"/>
      <c r="J130" s="30"/>
      <c r="K130" s="30">
        <f>K131</f>
        <v>2</v>
      </c>
      <c r="L130" s="30"/>
      <c r="M130" s="30"/>
      <c r="N130" s="30"/>
      <c r="O130" s="30">
        <v>203</v>
      </c>
      <c r="P130" s="30">
        <v>137</v>
      </c>
      <c r="Q130" s="39">
        <f t="shared" si="46"/>
        <v>2504500</v>
      </c>
      <c r="R130" s="43">
        <v>100</v>
      </c>
      <c r="S130" s="43">
        <f t="shared" si="47"/>
        <v>2504500</v>
      </c>
      <c r="T130" s="43">
        <v>462000</v>
      </c>
      <c r="U130" s="39">
        <f t="shared" si="48"/>
        <v>2042500</v>
      </c>
      <c r="V130" s="65">
        <f t="shared" si="49"/>
        <v>4547000</v>
      </c>
      <c r="W130" s="43">
        <f>VLOOKUP(A130,Sheet1!A$2:B$166,2,0)</f>
        <v>462000</v>
      </c>
    </row>
    <row r="131" spans="1:24">
      <c r="A131" s="30"/>
      <c r="B131" s="26" t="s">
        <v>149</v>
      </c>
      <c r="C131" s="24">
        <f t="shared" si="33"/>
        <v>37</v>
      </c>
      <c r="D131" s="30"/>
      <c r="E131" s="30"/>
      <c r="F131" s="30">
        <v>37</v>
      </c>
      <c r="G131" s="30"/>
      <c r="H131" s="24">
        <f t="shared" si="45"/>
        <v>2</v>
      </c>
      <c r="I131" s="30"/>
      <c r="J131" s="30"/>
      <c r="K131" s="30">
        <v>2</v>
      </c>
      <c r="L131" s="30"/>
      <c r="M131" s="30"/>
      <c r="N131" s="30"/>
      <c r="O131" s="30"/>
      <c r="P131" s="30"/>
      <c r="Q131" s="39">
        <f t="shared" si="46"/>
        <v>464500</v>
      </c>
      <c r="R131" s="43">
        <v>100</v>
      </c>
      <c r="S131" s="43">
        <f t="shared" si="47"/>
        <v>464500</v>
      </c>
      <c r="T131" s="43">
        <v>384000</v>
      </c>
      <c r="U131" s="39">
        <f t="shared" si="48"/>
        <v>80500</v>
      </c>
      <c r="V131" s="65">
        <f t="shared" si="49"/>
        <v>545000</v>
      </c>
      <c r="W131" s="43">
        <f>X131</f>
        <v>384000</v>
      </c>
      <c r="X131" s="18">
        <f>VLOOKUP(B131,Sheet1!D$2:E$138,2,0)</f>
        <v>384000</v>
      </c>
    </row>
    <row r="132" spans="1:24">
      <c r="A132" s="27" t="s">
        <v>144</v>
      </c>
      <c r="B132" s="32"/>
      <c r="C132" s="29">
        <f t="shared" si="33"/>
        <v>57</v>
      </c>
      <c r="D132" s="47"/>
      <c r="E132" s="47"/>
      <c r="F132" s="47">
        <f>F133</f>
        <v>57</v>
      </c>
      <c r="G132" s="47"/>
      <c r="H132" s="29">
        <f t="shared" si="45"/>
        <v>7</v>
      </c>
      <c r="I132" s="47"/>
      <c r="J132" s="47"/>
      <c r="K132" s="47">
        <v>7</v>
      </c>
      <c r="L132" s="47"/>
      <c r="M132" s="47"/>
      <c r="N132" s="47"/>
      <c r="O132" s="47">
        <v>169</v>
      </c>
      <c r="P132" s="47">
        <v>79</v>
      </c>
      <c r="Q132" s="42">
        <f t="shared" si="46"/>
        <v>2280000</v>
      </c>
      <c r="R132" s="44">
        <v>100</v>
      </c>
      <c r="S132" s="44">
        <f t="shared" si="47"/>
        <v>2280000</v>
      </c>
      <c r="T132" s="42">
        <v>591500</v>
      </c>
      <c r="U132" s="42">
        <f t="shared" ref="U132:U138" si="50">S132-T132</f>
        <v>1688500</v>
      </c>
      <c r="V132" s="66">
        <f t="shared" si="49"/>
        <v>3968500</v>
      </c>
      <c r="W132" s="44">
        <f>VLOOKUP(A132,Sheet1!A$2:B$166,2,0)</f>
        <v>591500</v>
      </c>
    </row>
    <row r="133" spans="1:24">
      <c r="A133" s="30"/>
      <c r="B133" s="26" t="s">
        <v>145</v>
      </c>
      <c r="C133" s="24">
        <f t="shared" si="33"/>
        <v>57</v>
      </c>
      <c r="D133" s="30"/>
      <c r="E133" s="30"/>
      <c r="F133" s="30">
        <v>57</v>
      </c>
      <c r="G133" s="30"/>
      <c r="H133" s="24">
        <f t="shared" si="45"/>
        <v>7</v>
      </c>
      <c r="I133" s="30"/>
      <c r="J133" s="30"/>
      <c r="K133" s="30">
        <v>7</v>
      </c>
      <c r="L133" s="30"/>
      <c r="M133" s="30"/>
      <c r="N133" s="30"/>
      <c r="O133" s="30"/>
      <c r="P133" s="30"/>
      <c r="Q133" s="39">
        <f t="shared" si="46"/>
        <v>792000</v>
      </c>
      <c r="R133" s="43">
        <v>100</v>
      </c>
      <c r="S133" s="43">
        <f t="shared" si="47"/>
        <v>792000</v>
      </c>
      <c r="T133" s="43">
        <v>471500</v>
      </c>
      <c r="U133" s="39">
        <f t="shared" si="50"/>
        <v>320500</v>
      </c>
      <c r="V133" s="65">
        <f t="shared" si="49"/>
        <v>1112500</v>
      </c>
      <c r="W133" s="43">
        <f>X133</f>
        <v>471500</v>
      </c>
      <c r="X133" s="18">
        <f>VLOOKUP(B133,Sheet1!D$2:E$138,2,0)</f>
        <v>471500</v>
      </c>
    </row>
    <row r="134" spans="1:24">
      <c r="A134" s="31" t="s">
        <v>150</v>
      </c>
      <c r="B134" s="32"/>
      <c r="C134" s="29">
        <f t="shared" si="33"/>
        <v>33</v>
      </c>
      <c r="D134" s="29"/>
      <c r="E134" s="29">
        <f>E135</f>
        <v>7</v>
      </c>
      <c r="F134" s="29">
        <f>F135</f>
        <v>20</v>
      </c>
      <c r="G134" s="29">
        <f>G135</f>
        <v>6</v>
      </c>
      <c r="H134" s="29">
        <f t="shared" si="45"/>
        <v>0</v>
      </c>
      <c r="I134" s="29"/>
      <c r="J134" s="29"/>
      <c r="K134" s="29"/>
      <c r="L134" s="29"/>
      <c r="M134" s="29"/>
      <c r="N134" s="29"/>
      <c r="O134" s="29">
        <v>506</v>
      </c>
      <c r="P134" s="29">
        <v>178</v>
      </c>
      <c r="Q134" s="42">
        <f t="shared" si="46"/>
        <v>4467400</v>
      </c>
      <c r="R134" s="42">
        <v>100</v>
      </c>
      <c r="S134" s="44">
        <f t="shared" si="47"/>
        <v>4467400</v>
      </c>
      <c r="T134" s="42">
        <v>401400</v>
      </c>
      <c r="U134" s="42">
        <f t="shared" si="50"/>
        <v>4066000</v>
      </c>
      <c r="V134" s="66">
        <f t="shared" si="49"/>
        <v>8533400</v>
      </c>
      <c r="W134" s="44">
        <f>VLOOKUP(A134,Sheet1!A$2:B$166,2,0)</f>
        <v>401400</v>
      </c>
      <c r="X134" s="41"/>
    </row>
    <row r="135" spans="1:24">
      <c r="A135" s="30"/>
      <c r="B135" s="26" t="s">
        <v>151</v>
      </c>
      <c r="C135" s="24">
        <f t="shared" si="33"/>
        <v>33</v>
      </c>
      <c r="D135" s="30"/>
      <c r="E135" s="30">
        <v>7</v>
      </c>
      <c r="F135" s="30">
        <v>20</v>
      </c>
      <c r="G135" s="30">
        <v>6</v>
      </c>
      <c r="H135" s="24">
        <f t="shared" si="45"/>
        <v>0</v>
      </c>
      <c r="I135" s="30"/>
      <c r="J135" s="30"/>
      <c r="K135" s="30"/>
      <c r="L135" s="30"/>
      <c r="M135" s="30"/>
      <c r="N135" s="30"/>
      <c r="O135" s="30"/>
      <c r="P135" s="30"/>
      <c r="Q135" s="39">
        <f t="shared" si="46"/>
        <v>363400</v>
      </c>
      <c r="R135" s="43">
        <v>100</v>
      </c>
      <c r="S135" s="43">
        <f t="shared" si="47"/>
        <v>363400</v>
      </c>
      <c r="T135" s="43">
        <v>317400</v>
      </c>
      <c r="U135" s="39">
        <f t="shared" si="50"/>
        <v>46000</v>
      </c>
      <c r="V135" s="65">
        <f t="shared" si="49"/>
        <v>409400</v>
      </c>
      <c r="W135" s="43">
        <f>X135</f>
        <v>317400</v>
      </c>
      <c r="X135" s="18">
        <f>VLOOKUP(B135,Sheet1!D$2:E$138,2,0)</f>
        <v>317400</v>
      </c>
    </row>
    <row r="136" spans="1:24">
      <c r="A136" s="31" t="s">
        <v>152</v>
      </c>
      <c r="B136" s="32"/>
      <c r="C136" s="29">
        <f t="shared" si="33"/>
        <v>91</v>
      </c>
      <c r="D136" s="29"/>
      <c r="E136" s="29"/>
      <c r="F136" s="29">
        <f>F137</f>
        <v>91</v>
      </c>
      <c r="G136" s="29"/>
      <c r="H136" s="29">
        <f t="shared" si="45"/>
        <v>0</v>
      </c>
      <c r="I136" s="29"/>
      <c r="J136" s="29"/>
      <c r="K136" s="29"/>
      <c r="L136" s="29"/>
      <c r="M136" s="29"/>
      <c r="N136" s="29"/>
      <c r="O136" s="29">
        <v>606</v>
      </c>
      <c r="P136" s="29">
        <v>194</v>
      </c>
      <c r="Q136" s="42">
        <f t="shared" si="46"/>
        <v>5846500</v>
      </c>
      <c r="R136" s="42">
        <v>100</v>
      </c>
      <c r="S136" s="44">
        <f t="shared" si="47"/>
        <v>5846500</v>
      </c>
      <c r="T136" s="42">
        <v>2421500</v>
      </c>
      <c r="U136" s="42">
        <f t="shared" si="50"/>
        <v>3425000</v>
      </c>
      <c r="V136" s="66">
        <f t="shared" si="49"/>
        <v>9271500</v>
      </c>
      <c r="W136" s="44">
        <f>VLOOKUP(A136,Sheet1!A$2:B$166,2,0)</f>
        <v>2421500</v>
      </c>
      <c r="X136" s="41"/>
    </row>
    <row r="137" spans="1:24">
      <c r="A137" s="30"/>
      <c r="B137" s="26" t="s">
        <v>153</v>
      </c>
      <c r="C137" s="24">
        <f t="shared" si="33"/>
        <v>91</v>
      </c>
      <c r="D137" s="30"/>
      <c r="E137" s="30"/>
      <c r="F137" s="30">
        <v>91</v>
      </c>
      <c r="G137" s="30"/>
      <c r="H137" s="24">
        <f t="shared" si="45"/>
        <v>0</v>
      </c>
      <c r="I137" s="30"/>
      <c r="J137" s="30"/>
      <c r="K137" s="30"/>
      <c r="L137" s="30"/>
      <c r="M137" s="30"/>
      <c r="N137" s="30"/>
      <c r="O137" s="30"/>
      <c r="P137" s="30"/>
      <c r="Q137" s="39">
        <f t="shared" si="46"/>
        <v>1046500</v>
      </c>
      <c r="R137" s="43">
        <v>100</v>
      </c>
      <c r="S137" s="43">
        <f t="shared" si="47"/>
        <v>1046500</v>
      </c>
      <c r="T137" s="43">
        <v>747500</v>
      </c>
      <c r="U137" s="39">
        <f t="shared" si="50"/>
        <v>299000</v>
      </c>
      <c r="V137" s="65">
        <f t="shared" si="49"/>
        <v>1345500</v>
      </c>
      <c r="W137" s="43">
        <f t="shared" ref="W137:W142" si="51">X137</f>
        <v>747500</v>
      </c>
      <c r="X137" s="18">
        <f>VLOOKUP(B137,Sheet1!D$2:E$138,2,0)</f>
        <v>747500</v>
      </c>
    </row>
    <row r="138" spans="1:24">
      <c r="A138" s="31" t="s">
        <v>154</v>
      </c>
      <c r="B138" s="32"/>
      <c r="C138" s="29">
        <f t="shared" si="33"/>
        <v>143</v>
      </c>
      <c r="D138" s="29">
        <f>SUM(D139,D140,D141,D143,D144)</f>
        <v>26</v>
      </c>
      <c r="E138" s="29">
        <f>SUM(E139,E140,E141,E143,E144)</f>
        <v>98</v>
      </c>
      <c r="F138" s="29">
        <f>SUM(F139,F140,F141,F143,F144)</f>
        <v>19</v>
      </c>
      <c r="G138" s="29"/>
      <c r="H138" s="29">
        <f>SUM(H139,H140,H141,H143,H144)</f>
        <v>48</v>
      </c>
      <c r="I138" s="29">
        <f>SUM(I139,I140,I141,I143,I144)</f>
        <v>7</v>
      </c>
      <c r="J138" s="29">
        <f>SUM(J139,J140,J141,J143,J144)</f>
        <v>41</v>
      </c>
      <c r="K138" s="29"/>
      <c r="L138" s="29"/>
      <c r="M138" s="29"/>
      <c r="N138" s="29"/>
      <c r="O138" s="29">
        <f>SUM(O139,O140,O141,O143,O144)</f>
        <v>344</v>
      </c>
      <c r="P138" s="29">
        <f>SUM(P139,P140,P141,P143,P144)</f>
        <v>139</v>
      </c>
      <c r="Q138" s="42">
        <f>SUM(Q139,Q140,Q141,Q143,Q144)</f>
        <v>5006100</v>
      </c>
      <c r="R138" s="42"/>
      <c r="S138" s="42">
        <f>SUM(S139,S140,S141,S143,S144)</f>
        <v>3626960</v>
      </c>
      <c r="T138" s="42">
        <v>3610480</v>
      </c>
      <c r="U138" s="42">
        <f t="shared" si="50"/>
        <v>16480</v>
      </c>
      <c r="V138" s="66">
        <f t="shared" si="49"/>
        <v>3643440</v>
      </c>
      <c r="W138" s="42">
        <f>SUM(W139,W140,W141,W143,W144)</f>
        <v>3610480</v>
      </c>
      <c r="X138" s="41"/>
    </row>
    <row r="139" spans="1:24">
      <c r="A139" s="30" t="s">
        <v>155</v>
      </c>
      <c r="B139" s="26" t="s">
        <v>156</v>
      </c>
      <c r="C139" s="24">
        <f t="shared" si="33"/>
        <v>124</v>
      </c>
      <c r="D139" s="30">
        <v>26</v>
      </c>
      <c r="E139" s="30">
        <v>98</v>
      </c>
      <c r="F139" s="30"/>
      <c r="G139" s="30"/>
      <c r="H139" s="24">
        <f t="shared" ref="H139:H166" si="52">SUM(I139,J139,K139,L139)</f>
        <v>48</v>
      </c>
      <c r="I139" s="30">
        <v>7</v>
      </c>
      <c r="J139" s="30">
        <v>41</v>
      </c>
      <c r="K139" s="30"/>
      <c r="L139" s="30"/>
      <c r="M139" s="30"/>
      <c r="N139" s="30"/>
      <c r="O139" s="30"/>
      <c r="P139" s="30"/>
      <c r="Q139" s="39">
        <f t="shared" ref="Q139:Q152" si="53">(D139*8+E139*8+F139*10+G139*10)*1150+(I139*8+J139*8+K139*10+L139*10+N139*5)*1950+(M139+O139+P139)*6000</f>
        <v>1889600</v>
      </c>
      <c r="R139" s="43">
        <v>60</v>
      </c>
      <c r="S139" s="43">
        <f t="shared" ref="S139:S152" si="54">Q139*R139/100</f>
        <v>1133760</v>
      </c>
      <c r="T139" s="43">
        <v>1206480</v>
      </c>
      <c r="U139" s="39">
        <f t="shared" ref="U139:U146" si="55">S139-T139</f>
        <v>-72720</v>
      </c>
      <c r="V139" s="65">
        <f t="shared" ref="V139:V153" si="56">S139+U139</f>
        <v>1061040</v>
      </c>
      <c r="W139" s="43">
        <f t="shared" si="51"/>
        <v>1206480</v>
      </c>
      <c r="X139" s="18">
        <f>VLOOKUP(B139,Sheet1!D$2:E$138,2,0)</f>
        <v>1206480</v>
      </c>
    </row>
    <row r="140" spans="1:24">
      <c r="A140" s="30" t="s">
        <v>157</v>
      </c>
      <c r="B140" s="26"/>
      <c r="C140" s="24">
        <f t="shared" si="33"/>
        <v>0</v>
      </c>
      <c r="D140" s="30"/>
      <c r="E140" s="30"/>
      <c r="F140" s="30"/>
      <c r="G140" s="30"/>
      <c r="H140" s="24">
        <f t="shared" si="52"/>
        <v>0</v>
      </c>
      <c r="I140" s="30"/>
      <c r="J140" s="30"/>
      <c r="K140" s="30"/>
      <c r="L140" s="30"/>
      <c r="M140" s="30"/>
      <c r="N140" s="30"/>
      <c r="O140" s="30">
        <v>63</v>
      </c>
      <c r="P140" s="30">
        <v>29</v>
      </c>
      <c r="Q140" s="39">
        <f t="shared" si="53"/>
        <v>552000</v>
      </c>
      <c r="R140" s="43">
        <v>80</v>
      </c>
      <c r="S140" s="43">
        <f t="shared" si="54"/>
        <v>441600</v>
      </c>
      <c r="T140" s="43">
        <v>168000</v>
      </c>
      <c r="U140" s="39">
        <f t="shared" si="55"/>
        <v>273600</v>
      </c>
      <c r="V140" s="65">
        <f t="shared" si="56"/>
        <v>715200</v>
      </c>
      <c r="W140" s="43">
        <f>VLOOKUP(A140,Sheet1!A$2:B$166,2,0)</f>
        <v>168000</v>
      </c>
    </row>
    <row r="141" spans="1:24">
      <c r="A141" s="30" t="s">
        <v>340</v>
      </c>
      <c r="B141" s="26"/>
      <c r="C141" s="24">
        <f t="shared" si="33"/>
        <v>19</v>
      </c>
      <c r="D141" s="30"/>
      <c r="E141" s="30"/>
      <c r="F141" s="30">
        <f>F142</f>
        <v>19</v>
      </c>
      <c r="G141" s="30"/>
      <c r="H141" s="24">
        <f t="shared" si="52"/>
        <v>0</v>
      </c>
      <c r="I141" s="30"/>
      <c r="J141" s="30"/>
      <c r="K141" s="30"/>
      <c r="L141" s="30"/>
      <c r="M141" s="30"/>
      <c r="N141" s="30"/>
      <c r="O141" s="30">
        <v>141</v>
      </c>
      <c r="P141" s="30">
        <v>31</v>
      </c>
      <c r="Q141" s="39">
        <f t="shared" si="53"/>
        <v>1250500</v>
      </c>
      <c r="R141" s="43">
        <v>80</v>
      </c>
      <c r="S141" s="43">
        <f t="shared" si="54"/>
        <v>1000400</v>
      </c>
      <c r="T141" s="43">
        <v>916000</v>
      </c>
      <c r="U141" s="39">
        <f t="shared" si="55"/>
        <v>84400</v>
      </c>
      <c r="V141" s="65">
        <f t="shared" si="56"/>
        <v>1084800</v>
      </c>
      <c r="W141" s="43">
        <f>VLOOKUP(A141,Sheet1!A$2:B$166,2,0)</f>
        <v>916000</v>
      </c>
    </row>
    <row r="142" spans="1:24">
      <c r="A142" s="30"/>
      <c r="B142" s="26" t="s">
        <v>159</v>
      </c>
      <c r="C142" s="24">
        <f t="shared" si="33"/>
        <v>19</v>
      </c>
      <c r="D142" s="30"/>
      <c r="E142" s="30"/>
      <c r="F142" s="30">
        <v>19</v>
      </c>
      <c r="G142" s="30"/>
      <c r="H142" s="24">
        <f t="shared" si="52"/>
        <v>0</v>
      </c>
      <c r="I142" s="30"/>
      <c r="J142" s="30"/>
      <c r="K142" s="30"/>
      <c r="L142" s="30"/>
      <c r="M142" s="30"/>
      <c r="N142" s="30"/>
      <c r="O142" s="30"/>
      <c r="P142" s="30"/>
      <c r="Q142" s="39">
        <f t="shared" si="53"/>
        <v>218500</v>
      </c>
      <c r="R142" s="43">
        <v>80</v>
      </c>
      <c r="S142" s="43">
        <f t="shared" si="54"/>
        <v>174800</v>
      </c>
      <c r="T142" s="43">
        <v>184000</v>
      </c>
      <c r="U142" s="39">
        <f t="shared" si="55"/>
        <v>-9200</v>
      </c>
      <c r="V142" s="65">
        <f t="shared" si="56"/>
        <v>165600</v>
      </c>
      <c r="W142" s="43">
        <f t="shared" si="51"/>
        <v>184000</v>
      </c>
      <c r="X142" s="18">
        <f>VLOOKUP(B142,Sheet1!D$2:E$138,2,0)</f>
        <v>184000</v>
      </c>
    </row>
    <row r="143" spans="1:24">
      <c r="A143" s="30" t="s">
        <v>162</v>
      </c>
      <c r="B143" s="26"/>
      <c r="C143" s="24">
        <f t="shared" si="33"/>
        <v>0</v>
      </c>
      <c r="D143" s="30"/>
      <c r="E143" s="30"/>
      <c r="F143" s="30"/>
      <c r="G143" s="30"/>
      <c r="H143" s="24">
        <f t="shared" si="52"/>
        <v>0</v>
      </c>
      <c r="I143" s="30"/>
      <c r="J143" s="30"/>
      <c r="K143" s="30"/>
      <c r="L143" s="30"/>
      <c r="M143" s="30"/>
      <c r="N143" s="30"/>
      <c r="O143" s="30">
        <v>87</v>
      </c>
      <c r="P143" s="30">
        <v>45</v>
      </c>
      <c r="Q143" s="39">
        <f t="shared" si="53"/>
        <v>792000</v>
      </c>
      <c r="R143" s="43">
        <v>80</v>
      </c>
      <c r="S143" s="43">
        <f t="shared" si="54"/>
        <v>633600</v>
      </c>
      <c r="T143" s="43">
        <v>720000</v>
      </c>
      <c r="U143" s="39">
        <f t="shared" si="55"/>
        <v>-86400</v>
      </c>
      <c r="V143" s="65">
        <f t="shared" si="56"/>
        <v>547200</v>
      </c>
      <c r="W143" s="43">
        <f>VLOOKUP(A143,Sheet1!A$2:B$166,2,0)</f>
        <v>720000</v>
      </c>
    </row>
    <row r="144" spans="1:24">
      <c r="A144" s="30" t="s">
        <v>163</v>
      </c>
      <c r="B144" s="26"/>
      <c r="C144" s="24">
        <f t="shared" si="33"/>
        <v>0</v>
      </c>
      <c r="D144" s="30"/>
      <c r="E144" s="30"/>
      <c r="F144" s="30"/>
      <c r="G144" s="30"/>
      <c r="H144" s="24">
        <f t="shared" si="52"/>
        <v>0</v>
      </c>
      <c r="I144" s="30"/>
      <c r="J144" s="30"/>
      <c r="K144" s="30"/>
      <c r="L144" s="30"/>
      <c r="M144" s="30"/>
      <c r="N144" s="30"/>
      <c r="O144" s="30">
        <v>53</v>
      </c>
      <c r="P144" s="30">
        <v>34</v>
      </c>
      <c r="Q144" s="39">
        <f t="shared" si="53"/>
        <v>522000</v>
      </c>
      <c r="R144" s="43">
        <v>80</v>
      </c>
      <c r="S144" s="43">
        <f t="shared" si="54"/>
        <v>417600</v>
      </c>
      <c r="T144" s="43">
        <v>600000</v>
      </c>
      <c r="U144" s="39">
        <f t="shared" si="55"/>
        <v>-182400</v>
      </c>
      <c r="V144" s="65">
        <f t="shared" si="56"/>
        <v>235200</v>
      </c>
      <c r="W144" s="43">
        <f>VLOOKUP(A144,Sheet1!A$2:B$166,2,0)</f>
        <v>600000</v>
      </c>
    </row>
    <row r="145" spans="1:24">
      <c r="A145" s="27" t="s">
        <v>160</v>
      </c>
      <c r="B145" s="32"/>
      <c r="C145" s="29">
        <f t="shared" si="33"/>
        <v>106</v>
      </c>
      <c r="D145" s="47">
        <f>D146</f>
        <v>3</v>
      </c>
      <c r="E145" s="47">
        <f>E146</f>
        <v>11</v>
      </c>
      <c r="F145" s="47">
        <f>F146</f>
        <v>92</v>
      </c>
      <c r="G145" s="47"/>
      <c r="H145" s="29">
        <f t="shared" si="52"/>
        <v>25</v>
      </c>
      <c r="I145" s="47"/>
      <c r="J145" s="47">
        <v>2</v>
      </c>
      <c r="K145" s="47">
        <f>K146</f>
        <v>23</v>
      </c>
      <c r="L145" s="47"/>
      <c r="M145" s="47"/>
      <c r="N145" s="47"/>
      <c r="O145" s="47">
        <v>85</v>
      </c>
      <c r="P145" s="47">
        <v>20</v>
      </c>
      <c r="Q145" s="42">
        <f t="shared" si="53"/>
        <v>2296500</v>
      </c>
      <c r="R145" s="44">
        <v>100</v>
      </c>
      <c r="S145" s="44">
        <f t="shared" si="54"/>
        <v>2296500</v>
      </c>
      <c r="T145" s="42">
        <v>2794000</v>
      </c>
      <c r="U145" s="42">
        <f t="shared" si="55"/>
        <v>-497500</v>
      </c>
      <c r="V145" s="66">
        <f t="shared" si="56"/>
        <v>1799000</v>
      </c>
      <c r="W145" s="44">
        <f>VLOOKUP(A145,Sheet1!A$2:B$166,2,0)</f>
        <v>2794000</v>
      </c>
    </row>
    <row r="146" spans="1:24">
      <c r="A146" s="30"/>
      <c r="B146" s="26" t="s">
        <v>161</v>
      </c>
      <c r="C146" s="24">
        <f t="shared" si="33"/>
        <v>106</v>
      </c>
      <c r="D146" s="30">
        <v>3</v>
      </c>
      <c r="E146" s="30">
        <v>11</v>
      </c>
      <c r="F146" s="30">
        <v>92</v>
      </c>
      <c r="G146" s="30"/>
      <c r="H146" s="24">
        <f t="shared" si="52"/>
        <v>25</v>
      </c>
      <c r="I146" s="30"/>
      <c r="J146" s="30">
        <v>2</v>
      </c>
      <c r="K146" s="30">
        <v>23</v>
      </c>
      <c r="L146" s="30"/>
      <c r="M146" s="30"/>
      <c r="N146" s="30"/>
      <c r="O146" s="30"/>
      <c r="P146" s="30"/>
      <c r="Q146" s="39">
        <f t="shared" si="53"/>
        <v>1666500</v>
      </c>
      <c r="R146" s="43">
        <v>100</v>
      </c>
      <c r="S146" s="43">
        <f t="shared" si="54"/>
        <v>1666500</v>
      </c>
      <c r="T146" s="43">
        <v>1810000</v>
      </c>
      <c r="U146" s="39">
        <f t="shared" si="55"/>
        <v>-143500</v>
      </c>
      <c r="V146" s="65">
        <f t="shared" si="56"/>
        <v>1523000</v>
      </c>
      <c r="W146" s="43">
        <f>X146</f>
        <v>1810000</v>
      </c>
      <c r="X146" s="18">
        <f>VLOOKUP(B146,Sheet1!D$2:E$138,2,0)</f>
        <v>1810000</v>
      </c>
    </row>
    <row r="147" spans="1:24">
      <c r="A147" s="31" t="s">
        <v>164</v>
      </c>
      <c r="B147" s="32"/>
      <c r="C147" s="29">
        <f t="shared" si="33"/>
        <v>34</v>
      </c>
      <c r="D147" s="29"/>
      <c r="E147" s="29"/>
      <c r="F147" s="29">
        <f>F148</f>
        <v>34</v>
      </c>
      <c r="G147" s="29"/>
      <c r="H147" s="29">
        <f t="shared" si="52"/>
        <v>0</v>
      </c>
      <c r="I147" s="29"/>
      <c r="J147" s="29"/>
      <c r="K147" s="29"/>
      <c r="L147" s="29"/>
      <c r="M147" s="29"/>
      <c r="N147" s="29"/>
      <c r="O147" s="29">
        <v>99</v>
      </c>
      <c r="P147" s="29">
        <v>26</v>
      </c>
      <c r="Q147" s="42">
        <f t="shared" si="53"/>
        <v>1141000</v>
      </c>
      <c r="R147" s="42">
        <v>100</v>
      </c>
      <c r="S147" s="44">
        <f t="shared" si="54"/>
        <v>1141000</v>
      </c>
      <c r="T147" s="42">
        <v>488000</v>
      </c>
      <c r="U147" s="42">
        <f t="shared" ref="U147:U153" si="57">S147-T147</f>
        <v>653000</v>
      </c>
      <c r="V147" s="66">
        <f t="shared" si="56"/>
        <v>1794000</v>
      </c>
      <c r="W147" s="44">
        <f>VLOOKUP(A147,Sheet1!A$2:B$166,2,0)</f>
        <v>488000</v>
      </c>
      <c r="X147" s="41"/>
    </row>
    <row r="148" spans="1:24">
      <c r="A148" s="30"/>
      <c r="B148" s="68" t="s">
        <v>165</v>
      </c>
      <c r="C148" s="24">
        <f t="shared" si="33"/>
        <v>34</v>
      </c>
      <c r="D148" s="30"/>
      <c r="E148" s="30"/>
      <c r="F148" s="30">
        <v>34</v>
      </c>
      <c r="G148" s="30"/>
      <c r="H148" s="24">
        <f t="shared" si="52"/>
        <v>0</v>
      </c>
      <c r="I148" s="30"/>
      <c r="J148" s="30"/>
      <c r="K148" s="30"/>
      <c r="L148" s="30"/>
      <c r="M148" s="30"/>
      <c r="N148" s="30"/>
      <c r="O148" s="30"/>
      <c r="P148" s="30"/>
      <c r="Q148" s="39">
        <f t="shared" si="53"/>
        <v>391000</v>
      </c>
      <c r="R148" s="43">
        <v>100</v>
      </c>
      <c r="S148" s="43">
        <f t="shared" si="54"/>
        <v>391000</v>
      </c>
      <c r="T148" s="43">
        <v>230000</v>
      </c>
      <c r="U148" s="39">
        <f t="shared" si="57"/>
        <v>161000</v>
      </c>
      <c r="V148" s="65">
        <f t="shared" si="56"/>
        <v>552000</v>
      </c>
      <c r="W148" s="43">
        <f>X148</f>
        <v>230000</v>
      </c>
      <c r="X148" s="18">
        <f>VLOOKUP(B148,Sheet1!D$2:E$138,2,0)</f>
        <v>230000</v>
      </c>
    </row>
    <row r="149" spans="1:24">
      <c r="A149" s="31" t="s">
        <v>166</v>
      </c>
      <c r="B149" s="32"/>
      <c r="C149" s="29">
        <f t="shared" si="33"/>
        <v>76</v>
      </c>
      <c r="D149" s="29"/>
      <c r="E149" s="29">
        <f>E150</f>
        <v>24</v>
      </c>
      <c r="F149" s="29">
        <f>F150</f>
        <v>10</v>
      </c>
      <c r="G149" s="29">
        <v>42</v>
      </c>
      <c r="H149" s="29">
        <f t="shared" si="52"/>
        <v>2</v>
      </c>
      <c r="I149" s="29"/>
      <c r="J149" s="29">
        <v>2</v>
      </c>
      <c r="K149" s="29"/>
      <c r="L149" s="29"/>
      <c r="M149" s="29"/>
      <c r="N149" s="29"/>
      <c r="O149" s="29">
        <v>407</v>
      </c>
      <c r="P149" s="29">
        <v>47</v>
      </c>
      <c r="Q149" s="42">
        <f t="shared" si="53"/>
        <v>3574000</v>
      </c>
      <c r="R149" s="42">
        <v>100</v>
      </c>
      <c r="S149" s="44">
        <f t="shared" si="54"/>
        <v>3574000</v>
      </c>
      <c r="T149" s="42">
        <v>2503900</v>
      </c>
      <c r="U149" s="42">
        <f t="shared" si="57"/>
        <v>1070100</v>
      </c>
      <c r="V149" s="66">
        <f t="shared" si="56"/>
        <v>4644100</v>
      </c>
      <c r="W149" s="44">
        <f>VLOOKUP(A149,Sheet1!A$2:B$166,2,0)</f>
        <v>2503900</v>
      </c>
      <c r="X149" s="41"/>
    </row>
    <row r="150" spans="1:24">
      <c r="A150" s="30"/>
      <c r="B150" s="26" t="s">
        <v>167</v>
      </c>
      <c r="C150" s="24">
        <f t="shared" si="33"/>
        <v>76</v>
      </c>
      <c r="D150" s="30"/>
      <c r="E150" s="30">
        <v>24</v>
      </c>
      <c r="F150" s="30">
        <v>10</v>
      </c>
      <c r="G150" s="30">
        <v>42</v>
      </c>
      <c r="H150" s="24">
        <f t="shared" si="52"/>
        <v>2</v>
      </c>
      <c r="I150" s="30"/>
      <c r="J150" s="30">
        <v>2</v>
      </c>
      <c r="K150" s="30"/>
      <c r="L150" s="30"/>
      <c r="M150" s="30"/>
      <c r="N150" s="30"/>
      <c r="O150" s="30"/>
      <c r="P150" s="30"/>
      <c r="Q150" s="39">
        <f t="shared" si="53"/>
        <v>850000</v>
      </c>
      <c r="R150" s="43">
        <v>100</v>
      </c>
      <c r="S150" s="43">
        <f t="shared" si="54"/>
        <v>850000</v>
      </c>
      <c r="T150" s="43">
        <v>259900</v>
      </c>
      <c r="U150" s="39">
        <f t="shared" si="57"/>
        <v>590100</v>
      </c>
      <c r="V150" s="65">
        <f t="shared" si="56"/>
        <v>1440100</v>
      </c>
      <c r="W150" s="43">
        <f>X150</f>
        <v>259900</v>
      </c>
      <c r="X150" s="18">
        <f>VLOOKUP(B150,Sheet1!D$2:E$138,2,0)</f>
        <v>259900</v>
      </c>
    </row>
    <row r="151" spans="1:24">
      <c r="A151" s="31" t="s">
        <v>168</v>
      </c>
      <c r="B151" s="32"/>
      <c r="C151" s="29">
        <f t="shared" si="33"/>
        <v>85</v>
      </c>
      <c r="D151" s="29"/>
      <c r="E151" s="29">
        <f>E152</f>
        <v>10</v>
      </c>
      <c r="F151" s="29">
        <f>F152</f>
        <v>75</v>
      </c>
      <c r="G151" s="29"/>
      <c r="H151" s="29">
        <f t="shared" si="52"/>
        <v>20</v>
      </c>
      <c r="I151" s="29"/>
      <c r="J151" s="29">
        <f>J152</f>
        <v>4</v>
      </c>
      <c r="K151" s="29">
        <f>K152</f>
        <v>16</v>
      </c>
      <c r="L151" s="29"/>
      <c r="M151" s="29"/>
      <c r="N151" s="29"/>
      <c r="O151" s="29">
        <v>162</v>
      </c>
      <c r="P151" s="29">
        <v>103</v>
      </c>
      <c r="Q151" s="42">
        <f t="shared" si="53"/>
        <v>2918900</v>
      </c>
      <c r="R151" s="42">
        <v>80</v>
      </c>
      <c r="S151" s="44">
        <f t="shared" si="54"/>
        <v>2335120</v>
      </c>
      <c r="T151" s="42">
        <v>3976500</v>
      </c>
      <c r="U151" s="42">
        <f t="shared" si="57"/>
        <v>-1641380</v>
      </c>
      <c r="V151" s="66">
        <f t="shared" si="56"/>
        <v>693740</v>
      </c>
      <c r="W151" s="44">
        <f>VLOOKUP(A151,Sheet1!A$2:B$166,2,0)</f>
        <v>3976500</v>
      </c>
      <c r="X151" s="41"/>
    </row>
    <row r="152" spans="1:24">
      <c r="A152" s="30"/>
      <c r="B152" s="26" t="s">
        <v>169</v>
      </c>
      <c r="C152" s="24">
        <f t="shared" si="33"/>
        <v>85</v>
      </c>
      <c r="D152" s="30"/>
      <c r="E152" s="30">
        <v>10</v>
      </c>
      <c r="F152" s="30">
        <v>75</v>
      </c>
      <c r="G152" s="30"/>
      <c r="H152" s="24">
        <f t="shared" si="52"/>
        <v>20</v>
      </c>
      <c r="I152" s="30"/>
      <c r="J152" s="30">
        <v>4</v>
      </c>
      <c r="K152" s="30">
        <v>16</v>
      </c>
      <c r="L152" s="30"/>
      <c r="M152" s="30"/>
      <c r="N152" s="30"/>
      <c r="O152" s="30"/>
      <c r="P152" s="30"/>
      <c r="Q152" s="39">
        <f t="shared" si="53"/>
        <v>1328900</v>
      </c>
      <c r="R152" s="43">
        <v>80</v>
      </c>
      <c r="S152" s="43">
        <f t="shared" si="54"/>
        <v>1063120</v>
      </c>
      <c r="T152" s="43">
        <v>1132500</v>
      </c>
      <c r="U152" s="39">
        <f t="shared" si="57"/>
        <v>-69380</v>
      </c>
      <c r="V152" s="65">
        <f t="shared" si="56"/>
        <v>993740</v>
      </c>
      <c r="W152" s="43">
        <f>X152</f>
        <v>1132500</v>
      </c>
      <c r="X152" s="18">
        <f>VLOOKUP(B152,Sheet1!D$2:E$138,2,0)</f>
        <v>1132500</v>
      </c>
    </row>
    <row r="153" spans="1:24">
      <c r="A153" s="31" t="s">
        <v>170</v>
      </c>
      <c r="B153" s="32"/>
      <c r="C153" s="29">
        <f t="shared" si="33"/>
        <v>390</v>
      </c>
      <c r="D153" s="29">
        <f>SUM(D154,D155,D158,D161,D163,D157,D160)</f>
        <v>16</v>
      </c>
      <c r="E153" s="29">
        <f>SUM(E154,E155,E158,E161,E163,E157,E160)</f>
        <v>62</v>
      </c>
      <c r="F153" s="29">
        <f>SUM(F154,F155,F158,F161,F163,F157,F160)</f>
        <v>312</v>
      </c>
      <c r="G153" s="29"/>
      <c r="H153" s="29">
        <f t="shared" si="52"/>
        <v>127</v>
      </c>
      <c r="I153" s="29"/>
      <c r="J153" s="29">
        <f t="shared" ref="J153:Q153" si="58">SUM(J154,J155,J158,J161,J163,J157,J160)</f>
        <v>52</v>
      </c>
      <c r="K153" s="29">
        <f t="shared" si="58"/>
        <v>75</v>
      </c>
      <c r="L153" s="29"/>
      <c r="M153" s="29"/>
      <c r="N153" s="29"/>
      <c r="O153" s="29">
        <f t="shared" si="58"/>
        <v>285</v>
      </c>
      <c r="P153" s="29">
        <f t="shared" si="58"/>
        <v>120</v>
      </c>
      <c r="Q153" s="42">
        <f t="shared" si="58"/>
        <v>9009300</v>
      </c>
      <c r="R153" s="42"/>
      <c r="S153" s="42">
        <f>SUM(S154,S155,S158,S161,S163,S157,S160)</f>
        <v>6415280</v>
      </c>
      <c r="T153" s="42">
        <v>5905940</v>
      </c>
      <c r="U153" s="42">
        <f t="shared" si="57"/>
        <v>509340</v>
      </c>
      <c r="V153" s="66">
        <f t="shared" si="56"/>
        <v>6924620</v>
      </c>
      <c r="W153" s="42">
        <f>SUM(W154,W155,W158,W161,W163,W157,W160)</f>
        <v>5905940</v>
      </c>
      <c r="X153" s="41"/>
    </row>
    <row r="154" spans="1:24">
      <c r="A154" s="30" t="s">
        <v>171</v>
      </c>
      <c r="B154" s="26" t="s">
        <v>172</v>
      </c>
      <c r="C154" s="24">
        <f t="shared" si="33"/>
        <v>185</v>
      </c>
      <c r="D154" s="30">
        <v>16</v>
      </c>
      <c r="E154" s="30">
        <v>62</v>
      </c>
      <c r="F154" s="30">
        <v>107</v>
      </c>
      <c r="G154" s="30"/>
      <c r="H154" s="24">
        <f t="shared" si="52"/>
        <v>91</v>
      </c>
      <c r="I154" s="30"/>
      <c r="J154" s="30">
        <v>52</v>
      </c>
      <c r="K154" s="30">
        <v>39</v>
      </c>
      <c r="L154" s="30"/>
      <c r="M154" s="30"/>
      <c r="N154" s="30"/>
      <c r="O154" s="30"/>
      <c r="P154" s="30"/>
      <c r="Q154" s="39">
        <f t="shared" ref="Q154:Q166" si="59">(D154*8+E154*8+F154*10+G154*10)*1150+(I154*8+J154*8+K154*10+L154*10+N154*5)*1950+(M154+O154+P154)*6000</f>
        <v>3519800</v>
      </c>
      <c r="R154" s="43">
        <v>60</v>
      </c>
      <c r="S154" s="43">
        <f t="shared" ref="S154:S166" si="60">Q154*R154/100</f>
        <v>2111880</v>
      </c>
      <c r="T154" s="43">
        <v>1994400</v>
      </c>
      <c r="U154" s="39">
        <f t="shared" ref="U154:U164" si="61">S154-T154</f>
        <v>117480</v>
      </c>
      <c r="V154" s="65">
        <f t="shared" ref="V154:V182" si="62">S154+U154</f>
        <v>2229360</v>
      </c>
      <c r="W154" s="43">
        <f>X154</f>
        <v>1994400</v>
      </c>
      <c r="X154" s="18">
        <f>VLOOKUP(B154,Sheet1!D$2:E$138,2,0)</f>
        <v>1994400</v>
      </c>
    </row>
    <row r="155" spans="1:24">
      <c r="A155" s="30" t="s">
        <v>173</v>
      </c>
      <c r="B155" s="26"/>
      <c r="C155" s="24">
        <f t="shared" ref="C155:C166" si="63">SUM(D155,E155,F155,G155)</f>
        <v>6</v>
      </c>
      <c r="D155" s="30"/>
      <c r="E155" s="30"/>
      <c r="F155" s="30">
        <f>F156</f>
        <v>6</v>
      </c>
      <c r="G155" s="30"/>
      <c r="H155" s="24">
        <f t="shared" si="52"/>
        <v>0</v>
      </c>
      <c r="I155" s="30"/>
      <c r="J155" s="30"/>
      <c r="K155" s="30"/>
      <c r="L155" s="30"/>
      <c r="M155" s="30"/>
      <c r="N155" s="30"/>
      <c r="O155" s="30">
        <v>48</v>
      </c>
      <c r="P155" s="30">
        <v>11</v>
      </c>
      <c r="Q155" s="39">
        <f t="shared" si="59"/>
        <v>423000</v>
      </c>
      <c r="R155" s="43">
        <v>60</v>
      </c>
      <c r="S155" s="43">
        <f t="shared" si="60"/>
        <v>253800</v>
      </c>
      <c r="T155" s="43">
        <v>1586100</v>
      </c>
      <c r="U155" s="39">
        <f t="shared" si="61"/>
        <v>-1332300</v>
      </c>
      <c r="V155" s="65">
        <f t="shared" si="62"/>
        <v>-1078500</v>
      </c>
      <c r="W155" s="43">
        <f>VLOOKUP(A155,Sheet1!A$2:B$166,2,0)</f>
        <v>1586100</v>
      </c>
    </row>
    <row r="156" spans="1:24">
      <c r="A156" s="30"/>
      <c r="B156" s="26" t="s">
        <v>174</v>
      </c>
      <c r="C156" s="24">
        <f t="shared" si="63"/>
        <v>6</v>
      </c>
      <c r="D156" s="30"/>
      <c r="E156" s="30"/>
      <c r="F156" s="30">
        <v>6</v>
      </c>
      <c r="G156" s="30"/>
      <c r="H156" s="24">
        <f t="shared" si="52"/>
        <v>0</v>
      </c>
      <c r="I156" s="30"/>
      <c r="J156" s="30"/>
      <c r="K156" s="30"/>
      <c r="L156" s="30"/>
      <c r="M156" s="30"/>
      <c r="N156" s="30"/>
      <c r="O156" s="30"/>
      <c r="P156" s="30"/>
      <c r="Q156" s="39">
        <f t="shared" si="59"/>
        <v>69000</v>
      </c>
      <c r="R156" s="43">
        <v>60</v>
      </c>
      <c r="S156" s="43">
        <f t="shared" si="60"/>
        <v>41400</v>
      </c>
      <c r="T156" s="43">
        <v>1442100</v>
      </c>
      <c r="U156" s="39">
        <f t="shared" si="61"/>
        <v>-1400700</v>
      </c>
      <c r="V156" s="65">
        <f t="shared" si="62"/>
        <v>-1359300</v>
      </c>
      <c r="W156" s="43">
        <f>X156</f>
        <v>1442100</v>
      </c>
      <c r="X156" s="18">
        <f>VLOOKUP(B156,Sheet1!D$2:E$138,2,0)</f>
        <v>1442100</v>
      </c>
    </row>
    <row r="157" spans="1:24" ht="27.75" customHeight="1">
      <c r="A157" s="24" t="s">
        <v>341</v>
      </c>
      <c r="B157" s="26"/>
      <c r="C157" s="24">
        <f t="shared" si="63"/>
        <v>0</v>
      </c>
      <c r="D157" s="30"/>
      <c r="E157" s="30"/>
      <c r="F157" s="30"/>
      <c r="G157" s="30"/>
      <c r="H157" s="24">
        <f t="shared" si="52"/>
        <v>0</v>
      </c>
      <c r="I157" s="30"/>
      <c r="J157" s="30"/>
      <c r="K157" s="30"/>
      <c r="L157" s="30"/>
      <c r="M157" s="30"/>
      <c r="N157" s="30"/>
      <c r="O157" s="30">
        <v>3</v>
      </c>
      <c r="P157" s="30">
        <v>0</v>
      </c>
      <c r="Q157" s="39">
        <f t="shared" si="59"/>
        <v>18000</v>
      </c>
      <c r="R157" s="43">
        <v>60</v>
      </c>
      <c r="S157" s="43">
        <f t="shared" si="60"/>
        <v>10800</v>
      </c>
      <c r="T157" s="43">
        <v>7200</v>
      </c>
      <c r="U157" s="39">
        <f t="shared" si="61"/>
        <v>3600</v>
      </c>
      <c r="V157" s="65">
        <f t="shared" si="62"/>
        <v>14400</v>
      </c>
      <c r="W157" s="43">
        <f>VLOOKUP(A157,Sheet1!A$2:B$166,2,0)</f>
        <v>7200</v>
      </c>
    </row>
    <row r="158" spans="1:24">
      <c r="A158" s="30" t="s">
        <v>175</v>
      </c>
      <c r="B158" s="26"/>
      <c r="C158" s="24">
        <f t="shared" si="63"/>
        <v>28</v>
      </c>
      <c r="D158" s="30"/>
      <c r="E158" s="30"/>
      <c r="F158" s="30">
        <f t="shared" ref="F158:F163" si="64">F159</f>
        <v>28</v>
      </c>
      <c r="G158" s="30"/>
      <c r="H158" s="24">
        <f t="shared" si="52"/>
        <v>9</v>
      </c>
      <c r="I158" s="30"/>
      <c r="J158" s="30"/>
      <c r="K158" s="30">
        <v>9</v>
      </c>
      <c r="L158" s="30"/>
      <c r="M158" s="30"/>
      <c r="N158" s="30"/>
      <c r="O158" s="30">
        <v>0</v>
      </c>
      <c r="P158" s="30">
        <v>6</v>
      </c>
      <c r="Q158" s="39">
        <f t="shared" si="59"/>
        <v>533500</v>
      </c>
      <c r="R158" s="43">
        <v>80</v>
      </c>
      <c r="S158" s="43">
        <f t="shared" si="60"/>
        <v>426800</v>
      </c>
      <c r="T158" s="43">
        <v>389040</v>
      </c>
      <c r="U158" s="39">
        <f t="shared" si="61"/>
        <v>37760</v>
      </c>
      <c r="V158" s="65">
        <f t="shared" si="62"/>
        <v>464560</v>
      </c>
      <c r="W158" s="43">
        <f>VLOOKUP(A158,Sheet1!A$2:B$166,2,0)</f>
        <v>389040</v>
      </c>
    </row>
    <row r="159" spans="1:24">
      <c r="A159" s="30"/>
      <c r="B159" s="26" t="s">
        <v>176</v>
      </c>
      <c r="C159" s="24">
        <f t="shared" si="63"/>
        <v>28</v>
      </c>
      <c r="D159" s="30"/>
      <c r="E159" s="30"/>
      <c r="F159" s="30">
        <v>28</v>
      </c>
      <c r="G159" s="30"/>
      <c r="H159" s="24">
        <f t="shared" si="52"/>
        <v>9</v>
      </c>
      <c r="I159" s="30"/>
      <c r="J159" s="30"/>
      <c r="K159" s="30">
        <v>9</v>
      </c>
      <c r="L159" s="30"/>
      <c r="M159" s="30"/>
      <c r="N159" s="30"/>
      <c r="O159" s="30"/>
      <c r="P159" s="30"/>
      <c r="Q159" s="39">
        <f t="shared" si="59"/>
        <v>497500</v>
      </c>
      <c r="R159" s="43">
        <v>80</v>
      </c>
      <c r="S159" s="43">
        <f t="shared" si="60"/>
        <v>398000</v>
      </c>
      <c r="T159" s="43">
        <v>259440</v>
      </c>
      <c r="U159" s="39">
        <f t="shared" si="61"/>
        <v>138560</v>
      </c>
      <c r="V159" s="65">
        <f t="shared" si="62"/>
        <v>536560</v>
      </c>
      <c r="W159" s="43">
        <f t="shared" ref="W159:W164" si="65">X159</f>
        <v>259440</v>
      </c>
      <c r="X159" s="18">
        <f>VLOOKUP(B159,Sheet1!D$2:E$138,2,0)</f>
        <v>259440</v>
      </c>
    </row>
    <row r="160" spans="1:24" ht="23.25" customHeight="1">
      <c r="A160" s="24" t="s">
        <v>342</v>
      </c>
      <c r="B160" s="26"/>
      <c r="C160" s="24">
        <f t="shared" si="63"/>
        <v>0</v>
      </c>
      <c r="D160" s="30"/>
      <c r="E160" s="30"/>
      <c r="F160" s="30"/>
      <c r="G160" s="30"/>
      <c r="H160" s="24">
        <f t="shared" si="52"/>
        <v>0</v>
      </c>
      <c r="I160" s="30"/>
      <c r="J160" s="30"/>
      <c r="K160" s="30"/>
      <c r="L160" s="30"/>
      <c r="M160" s="30"/>
      <c r="N160" s="30"/>
      <c r="O160" s="30">
        <v>2</v>
      </c>
      <c r="P160" s="30">
        <v>0</v>
      </c>
      <c r="Q160" s="39">
        <f t="shared" si="59"/>
        <v>12000</v>
      </c>
      <c r="R160" s="43">
        <v>80</v>
      </c>
      <c r="S160" s="43">
        <f t="shared" si="60"/>
        <v>9600</v>
      </c>
      <c r="T160" s="43">
        <v>0</v>
      </c>
      <c r="U160" s="39">
        <f t="shared" si="61"/>
        <v>9600</v>
      </c>
      <c r="V160" s="65">
        <f t="shared" si="62"/>
        <v>19200</v>
      </c>
      <c r="W160" s="43"/>
    </row>
    <row r="161" spans="1:24">
      <c r="A161" s="30" t="s">
        <v>177</v>
      </c>
      <c r="B161" s="26"/>
      <c r="C161" s="24">
        <f t="shared" si="63"/>
        <v>58</v>
      </c>
      <c r="D161" s="30"/>
      <c r="E161" s="30"/>
      <c r="F161" s="30">
        <f t="shared" si="64"/>
        <v>58</v>
      </c>
      <c r="G161" s="30"/>
      <c r="H161" s="24">
        <f t="shared" si="52"/>
        <v>10</v>
      </c>
      <c r="I161" s="30"/>
      <c r="J161" s="30"/>
      <c r="K161" s="30">
        <v>10</v>
      </c>
      <c r="L161" s="30"/>
      <c r="M161" s="30"/>
      <c r="N161" s="30"/>
      <c r="O161" s="30">
        <v>226</v>
      </c>
      <c r="P161" s="30">
        <v>98</v>
      </c>
      <c r="Q161" s="39">
        <f t="shared" si="59"/>
        <v>2806000</v>
      </c>
      <c r="R161" s="43">
        <v>80</v>
      </c>
      <c r="S161" s="43">
        <f t="shared" si="60"/>
        <v>2244800</v>
      </c>
      <c r="T161" s="43">
        <v>1176000</v>
      </c>
      <c r="U161" s="39">
        <f t="shared" si="61"/>
        <v>1068800</v>
      </c>
      <c r="V161" s="65">
        <f t="shared" si="62"/>
        <v>3313600</v>
      </c>
      <c r="W161" s="43">
        <f>VLOOKUP(A161,Sheet1!A$2:B$166,2,0)</f>
        <v>1176000</v>
      </c>
    </row>
    <row r="162" spans="1:24">
      <c r="A162" s="30"/>
      <c r="B162" s="26" t="s">
        <v>178</v>
      </c>
      <c r="C162" s="24">
        <f t="shared" si="63"/>
        <v>58</v>
      </c>
      <c r="D162" s="30"/>
      <c r="E162" s="30"/>
      <c r="F162" s="30">
        <v>58</v>
      </c>
      <c r="G162" s="30"/>
      <c r="H162" s="24">
        <f t="shared" si="52"/>
        <v>10</v>
      </c>
      <c r="I162" s="30"/>
      <c r="J162" s="30"/>
      <c r="K162" s="30">
        <v>10</v>
      </c>
      <c r="L162" s="30"/>
      <c r="M162" s="30"/>
      <c r="N162" s="30"/>
      <c r="O162" s="30"/>
      <c r="P162" s="30"/>
      <c r="Q162" s="39">
        <f t="shared" si="59"/>
        <v>862000</v>
      </c>
      <c r="R162" s="43">
        <v>80</v>
      </c>
      <c r="S162" s="43">
        <f t="shared" si="60"/>
        <v>689600</v>
      </c>
      <c r="T162" s="43">
        <v>441600</v>
      </c>
      <c r="U162" s="39">
        <f t="shared" si="61"/>
        <v>248000</v>
      </c>
      <c r="V162" s="65">
        <f t="shared" si="62"/>
        <v>937600</v>
      </c>
      <c r="W162" s="43">
        <f t="shared" si="65"/>
        <v>441600</v>
      </c>
      <c r="X162" s="18">
        <f>VLOOKUP(B162,Sheet1!D$2:E$138,2,0)</f>
        <v>441600</v>
      </c>
    </row>
    <row r="163" spans="1:24" ht="12.75" customHeight="1">
      <c r="A163" s="30" t="s">
        <v>179</v>
      </c>
      <c r="B163" s="26"/>
      <c r="C163" s="24">
        <f t="shared" si="63"/>
        <v>113</v>
      </c>
      <c r="D163" s="30"/>
      <c r="E163" s="30"/>
      <c r="F163" s="30">
        <f t="shared" si="64"/>
        <v>113</v>
      </c>
      <c r="G163" s="30"/>
      <c r="H163" s="24">
        <f t="shared" si="52"/>
        <v>17</v>
      </c>
      <c r="I163" s="30"/>
      <c r="J163" s="30"/>
      <c r="K163" s="30">
        <f>K164</f>
        <v>17</v>
      </c>
      <c r="L163" s="30"/>
      <c r="M163" s="30"/>
      <c r="N163" s="30"/>
      <c r="O163" s="30">
        <v>6</v>
      </c>
      <c r="P163" s="30">
        <v>5</v>
      </c>
      <c r="Q163" s="39">
        <f t="shared" si="59"/>
        <v>1697000</v>
      </c>
      <c r="R163" s="43">
        <v>80</v>
      </c>
      <c r="S163" s="43">
        <f t="shared" si="60"/>
        <v>1357600</v>
      </c>
      <c r="T163" s="43">
        <v>753200</v>
      </c>
      <c r="U163" s="39">
        <f t="shared" si="61"/>
        <v>604400</v>
      </c>
      <c r="V163" s="65">
        <f t="shared" si="62"/>
        <v>1962000</v>
      </c>
      <c r="W163" s="43">
        <f>VLOOKUP(A163,Sheet1!A$2:B$166,2,0)</f>
        <v>753200</v>
      </c>
    </row>
    <row r="164" spans="1:24">
      <c r="A164" s="30"/>
      <c r="B164" s="26" t="s">
        <v>180</v>
      </c>
      <c r="C164" s="24">
        <f t="shared" si="63"/>
        <v>113</v>
      </c>
      <c r="D164" s="30"/>
      <c r="E164" s="30"/>
      <c r="F164" s="30">
        <v>113</v>
      </c>
      <c r="G164" s="30"/>
      <c r="H164" s="24">
        <f t="shared" si="52"/>
        <v>17</v>
      </c>
      <c r="I164" s="30"/>
      <c r="J164" s="30"/>
      <c r="K164" s="30">
        <v>17</v>
      </c>
      <c r="L164" s="30"/>
      <c r="M164" s="30"/>
      <c r="N164" s="30"/>
      <c r="O164" s="30"/>
      <c r="P164" s="30"/>
      <c r="Q164" s="39">
        <f t="shared" si="59"/>
        <v>1631000</v>
      </c>
      <c r="R164" s="43">
        <v>80</v>
      </c>
      <c r="S164" s="43">
        <f t="shared" si="60"/>
        <v>1304800</v>
      </c>
      <c r="T164" s="43">
        <v>748400</v>
      </c>
      <c r="U164" s="39">
        <f t="shared" si="61"/>
        <v>556400</v>
      </c>
      <c r="V164" s="65">
        <f t="shared" si="62"/>
        <v>1861200</v>
      </c>
      <c r="W164" s="43">
        <f t="shared" si="65"/>
        <v>748400</v>
      </c>
      <c r="X164" s="18">
        <f>VLOOKUP(B164,Sheet1!D$2:E$138,2,0)</f>
        <v>748400</v>
      </c>
    </row>
    <row r="165" spans="1:24">
      <c r="A165" s="31" t="s">
        <v>183</v>
      </c>
      <c r="B165" s="32"/>
      <c r="C165" s="29">
        <f t="shared" si="63"/>
        <v>75</v>
      </c>
      <c r="D165" s="29"/>
      <c r="E165" s="29">
        <f>E166</f>
        <v>7</v>
      </c>
      <c r="F165" s="29">
        <f>F166</f>
        <v>68</v>
      </c>
      <c r="G165" s="29"/>
      <c r="H165" s="29">
        <f t="shared" si="52"/>
        <v>33</v>
      </c>
      <c r="I165" s="29"/>
      <c r="J165" s="29"/>
      <c r="K165" s="29">
        <f>K166</f>
        <v>33</v>
      </c>
      <c r="L165" s="29"/>
      <c r="M165" s="29"/>
      <c r="N165" s="29"/>
      <c r="O165" s="29">
        <v>115</v>
      </c>
      <c r="P165" s="29">
        <v>30</v>
      </c>
      <c r="Q165" s="42">
        <f t="shared" si="59"/>
        <v>2359900</v>
      </c>
      <c r="R165" s="42">
        <v>80</v>
      </c>
      <c r="S165" s="44">
        <f t="shared" si="60"/>
        <v>1887920</v>
      </c>
      <c r="T165" s="42">
        <v>1194600</v>
      </c>
      <c r="U165" s="42">
        <f t="shared" ref="U165:U173" si="66">S165-T165</f>
        <v>693320</v>
      </c>
      <c r="V165" s="66">
        <f t="shared" si="62"/>
        <v>2581240</v>
      </c>
      <c r="W165" s="44">
        <f>VLOOKUP(A165,Sheet1!A$2:B$166,2,0)</f>
        <v>1194600</v>
      </c>
      <c r="X165" s="41"/>
    </row>
    <row r="166" spans="1:24">
      <c r="A166" s="30"/>
      <c r="B166" s="26" t="s">
        <v>184</v>
      </c>
      <c r="C166" s="24">
        <f t="shared" si="63"/>
        <v>75</v>
      </c>
      <c r="D166" s="30"/>
      <c r="E166" s="30">
        <v>7</v>
      </c>
      <c r="F166" s="30">
        <v>68</v>
      </c>
      <c r="G166" s="30"/>
      <c r="H166" s="24">
        <f t="shared" si="52"/>
        <v>33</v>
      </c>
      <c r="I166" s="30"/>
      <c r="J166" s="30"/>
      <c r="K166" s="30">
        <v>33</v>
      </c>
      <c r="L166" s="30"/>
      <c r="M166" s="30"/>
      <c r="N166" s="30"/>
      <c r="O166" s="30"/>
      <c r="P166" s="30"/>
      <c r="Q166" s="39">
        <f t="shared" si="59"/>
        <v>1489900</v>
      </c>
      <c r="R166" s="43">
        <v>80</v>
      </c>
      <c r="S166" s="43">
        <f t="shared" si="60"/>
        <v>1191920</v>
      </c>
      <c r="T166" s="43">
        <v>853800</v>
      </c>
      <c r="U166" s="39">
        <f t="shared" si="66"/>
        <v>338120</v>
      </c>
      <c r="V166" s="65">
        <f t="shared" si="62"/>
        <v>1530040</v>
      </c>
      <c r="W166" s="43">
        <f>X166</f>
        <v>853800</v>
      </c>
      <c r="X166" s="18">
        <f>VLOOKUP(B166,Sheet1!D$2:E$138,2,0)</f>
        <v>853800</v>
      </c>
    </row>
    <row r="167" spans="1:24">
      <c r="A167" s="31" t="s">
        <v>185</v>
      </c>
      <c r="B167" s="32"/>
      <c r="C167" s="29">
        <f>SUM(C168,C169)</f>
        <v>67</v>
      </c>
      <c r="D167" s="29"/>
      <c r="E167" s="29">
        <f>SUM(E168,E169)</f>
        <v>22</v>
      </c>
      <c r="F167" s="29">
        <f>SUM(F168,F169)</f>
        <v>45</v>
      </c>
      <c r="G167" s="29"/>
      <c r="H167" s="29">
        <f>SUM(H168,H169)</f>
        <v>8</v>
      </c>
      <c r="I167" s="29"/>
      <c r="J167" s="29">
        <f>SUM(J168,J169)</f>
        <v>8</v>
      </c>
      <c r="K167" s="29"/>
      <c r="L167" s="29"/>
      <c r="M167" s="29"/>
      <c r="N167" s="29"/>
      <c r="O167" s="29">
        <f>SUM(O168,O169)</f>
        <v>5</v>
      </c>
      <c r="P167" s="29">
        <f>SUM(P168,P169)</f>
        <v>11</v>
      </c>
      <c r="Q167" s="42">
        <f>SUM(Q168,Q169)</f>
        <v>940700</v>
      </c>
      <c r="R167" s="42"/>
      <c r="S167" s="42">
        <f>SUM(S168,S169)</f>
        <v>564420</v>
      </c>
      <c r="T167" s="42">
        <v>453120</v>
      </c>
      <c r="U167" s="42">
        <f t="shared" si="66"/>
        <v>111300</v>
      </c>
      <c r="V167" s="66">
        <f t="shared" si="62"/>
        <v>675720</v>
      </c>
      <c r="W167" s="42">
        <f>SUM(W168,W169)</f>
        <v>453120</v>
      </c>
      <c r="X167" s="41"/>
    </row>
    <row r="168" spans="1:24">
      <c r="A168" s="30" t="s">
        <v>186</v>
      </c>
      <c r="B168" s="26" t="s">
        <v>187</v>
      </c>
      <c r="C168" s="24">
        <f t="shared" ref="C168:C173" si="67">SUM(D168,E168,F168,G168)</f>
        <v>67</v>
      </c>
      <c r="D168" s="30"/>
      <c r="E168" s="30">
        <v>22</v>
      </c>
      <c r="F168" s="30">
        <v>45</v>
      </c>
      <c r="G168" s="30"/>
      <c r="H168" s="24">
        <f t="shared" ref="H168:H173" si="68">SUM(I168,J168,K168,L168)</f>
        <v>8</v>
      </c>
      <c r="I168" s="30"/>
      <c r="J168" s="30">
        <v>8</v>
      </c>
      <c r="K168" s="30"/>
      <c r="L168" s="30"/>
      <c r="M168" s="30"/>
      <c r="N168" s="30"/>
      <c r="O168" s="30"/>
      <c r="P168" s="30"/>
      <c r="Q168" s="39">
        <f t="shared" ref="Q168:Q181" si="69">(D168*8+E168*8+F168*10+G168*10)*1150+(I168*8+J168*8+K168*10+L168*10+N168*5)*1950+(M168+O168+P168)*6000</f>
        <v>844700</v>
      </c>
      <c r="R168" s="43">
        <v>60</v>
      </c>
      <c r="S168" s="43">
        <f t="shared" ref="S168:S181" si="70">Q168*R168/100</f>
        <v>506820</v>
      </c>
      <c r="T168" s="43">
        <v>417120</v>
      </c>
      <c r="U168" s="39">
        <f t="shared" si="66"/>
        <v>89700</v>
      </c>
      <c r="V168" s="65">
        <f t="shared" si="62"/>
        <v>596520</v>
      </c>
      <c r="W168" s="43">
        <f>X168</f>
        <v>417120</v>
      </c>
      <c r="X168" s="18">
        <f>VLOOKUP(B168,Sheet1!D$2:E$138,2,0)</f>
        <v>417120</v>
      </c>
    </row>
    <row r="169" spans="1:24">
      <c r="A169" s="30" t="s">
        <v>188</v>
      </c>
      <c r="B169" s="26"/>
      <c r="C169" s="24">
        <f t="shared" si="67"/>
        <v>0</v>
      </c>
      <c r="D169" s="30"/>
      <c r="E169" s="30"/>
      <c r="F169" s="30"/>
      <c r="G169" s="30"/>
      <c r="H169" s="24">
        <f t="shared" si="68"/>
        <v>0</v>
      </c>
      <c r="I169" s="30"/>
      <c r="J169" s="30"/>
      <c r="K169" s="30"/>
      <c r="L169" s="30"/>
      <c r="M169" s="30"/>
      <c r="N169" s="30"/>
      <c r="O169" s="30">
        <v>5</v>
      </c>
      <c r="P169" s="30">
        <v>11</v>
      </c>
      <c r="Q169" s="39">
        <f t="shared" si="69"/>
        <v>96000</v>
      </c>
      <c r="R169" s="43">
        <v>60</v>
      </c>
      <c r="S169" s="43">
        <f t="shared" si="70"/>
        <v>57600</v>
      </c>
      <c r="T169" s="43">
        <v>36000</v>
      </c>
      <c r="U169" s="39">
        <f t="shared" si="66"/>
        <v>21600</v>
      </c>
      <c r="V169" s="65">
        <f t="shared" si="62"/>
        <v>79200</v>
      </c>
      <c r="W169" s="43">
        <f>VLOOKUP(A169,Sheet1!A$2:B$166,2,0)</f>
        <v>36000</v>
      </c>
    </row>
    <row r="170" spans="1:24" ht="33.75">
      <c r="A170" s="31" t="s">
        <v>343</v>
      </c>
      <c r="B170" s="32"/>
      <c r="C170" s="29">
        <f t="shared" si="67"/>
        <v>0</v>
      </c>
      <c r="D170" s="47"/>
      <c r="E170" s="47"/>
      <c r="F170" s="47"/>
      <c r="G170" s="47"/>
      <c r="H170" s="29">
        <f t="shared" si="68"/>
        <v>0</v>
      </c>
      <c r="I170" s="47"/>
      <c r="J170" s="47"/>
      <c r="K170" s="47"/>
      <c r="L170" s="47"/>
      <c r="M170" s="47"/>
      <c r="N170" s="47"/>
      <c r="O170" s="47">
        <v>10</v>
      </c>
      <c r="P170" s="47">
        <v>2</v>
      </c>
      <c r="Q170" s="42">
        <f t="shared" si="69"/>
        <v>72000</v>
      </c>
      <c r="R170" s="44">
        <v>80</v>
      </c>
      <c r="S170" s="44">
        <f t="shared" si="70"/>
        <v>57600</v>
      </c>
      <c r="T170" s="42">
        <v>336000</v>
      </c>
      <c r="U170" s="42">
        <f t="shared" si="66"/>
        <v>-278400</v>
      </c>
      <c r="V170" s="66">
        <f t="shared" si="62"/>
        <v>-220800</v>
      </c>
      <c r="W170" s="44">
        <f>VLOOKUP(A170,Sheet1!A$2:B$166,2,0)</f>
        <v>336000</v>
      </c>
    </row>
    <row r="171" spans="1:24" ht="19.5" customHeight="1">
      <c r="A171" s="31" t="s">
        <v>190</v>
      </c>
      <c r="B171" s="32"/>
      <c r="C171" s="29">
        <f t="shared" si="67"/>
        <v>0</v>
      </c>
      <c r="D171" s="47"/>
      <c r="E171" s="47"/>
      <c r="F171" s="47"/>
      <c r="G171" s="47"/>
      <c r="H171" s="29">
        <f t="shared" si="68"/>
        <v>0</v>
      </c>
      <c r="I171" s="47"/>
      <c r="J171" s="47"/>
      <c r="K171" s="47"/>
      <c r="L171" s="47"/>
      <c r="M171" s="47"/>
      <c r="N171" s="47"/>
      <c r="O171" s="47">
        <v>60</v>
      </c>
      <c r="P171" s="47">
        <v>28</v>
      </c>
      <c r="Q171" s="42">
        <f t="shared" si="69"/>
        <v>528000</v>
      </c>
      <c r="R171" s="44">
        <v>80</v>
      </c>
      <c r="S171" s="44">
        <f t="shared" si="70"/>
        <v>422400</v>
      </c>
      <c r="T171" s="42">
        <v>714000</v>
      </c>
      <c r="U171" s="42">
        <f t="shared" si="66"/>
        <v>-291600</v>
      </c>
      <c r="V171" s="66">
        <f t="shared" si="62"/>
        <v>130800</v>
      </c>
      <c r="W171" s="44">
        <f>VLOOKUP(A171,Sheet1!A$2:B$166,2,0)</f>
        <v>714000</v>
      </c>
    </row>
    <row r="172" spans="1:24">
      <c r="A172" s="27" t="s">
        <v>191</v>
      </c>
      <c r="B172" s="32"/>
      <c r="C172" s="29">
        <f t="shared" si="67"/>
        <v>93</v>
      </c>
      <c r="D172" s="47"/>
      <c r="E172" s="47">
        <f>E173</f>
        <v>30</v>
      </c>
      <c r="F172" s="47">
        <v>63</v>
      </c>
      <c r="G172" s="47"/>
      <c r="H172" s="29">
        <f t="shared" si="68"/>
        <v>12</v>
      </c>
      <c r="I172" s="47"/>
      <c r="J172" s="47">
        <f>J173</f>
        <v>12</v>
      </c>
      <c r="K172" s="47"/>
      <c r="L172" s="47"/>
      <c r="M172" s="47"/>
      <c r="N172" s="47"/>
      <c r="O172" s="47">
        <v>135</v>
      </c>
      <c r="P172" s="47">
        <v>20</v>
      </c>
      <c r="Q172" s="42">
        <f t="shared" si="69"/>
        <v>2117700</v>
      </c>
      <c r="R172" s="44">
        <v>80</v>
      </c>
      <c r="S172" s="44">
        <f t="shared" si="70"/>
        <v>1694160</v>
      </c>
      <c r="T172" s="42">
        <v>1467600</v>
      </c>
      <c r="U172" s="42">
        <f t="shared" si="66"/>
        <v>226560</v>
      </c>
      <c r="V172" s="66">
        <f t="shared" si="62"/>
        <v>1920720</v>
      </c>
      <c r="W172" s="44">
        <f>VLOOKUP(A172,Sheet1!A$2:B$166,2,0)</f>
        <v>1467600</v>
      </c>
    </row>
    <row r="173" spans="1:24">
      <c r="A173" s="30"/>
      <c r="B173" s="26" t="s">
        <v>192</v>
      </c>
      <c r="C173" s="24">
        <f t="shared" si="67"/>
        <v>93</v>
      </c>
      <c r="D173" s="30"/>
      <c r="E173" s="30">
        <v>30</v>
      </c>
      <c r="F173" s="30">
        <v>63</v>
      </c>
      <c r="G173" s="30"/>
      <c r="H173" s="24">
        <f t="shared" si="68"/>
        <v>12</v>
      </c>
      <c r="I173" s="30"/>
      <c r="J173" s="30">
        <v>12</v>
      </c>
      <c r="K173" s="30"/>
      <c r="L173" s="30"/>
      <c r="M173" s="30"/>
      <c r="N173" s="30"/>
      <c r="O173" s="30"/>
      <c r="P173" s="30"/>
      <c r="Q173" s="39">
        <f t="shared" si="69"/>
        <v>1187700</v>
      </c>
      <c r="R173" s="43">
        <v>80</v>
      </c>
      <c r="S173" s="43">
        <f t="shared" si="70"/>
        <v>950160</v>
      </c>
      <c r="T173" s="43">
        <v>357600</v>
      </c>
      <c r="U173" s="39">
        <f t="shared" si="66"/>
        <v>592560</v>
      </c>
      <c r="V173" s="65">
        <f t="shared" si="62"/>
        <v>1542720</v>
      </c>
      <c r="W173" s="43">
        <f t="shared" ref="W173:W178" si="71">X173</f>
        <v>357600</v>
      </c>
      <c r="X173" s="18">
        <f>VLOOKUP(B173,Sheet1!D$2:E$138,2,0)</f>
        <v>357600</v>
      </c>
    </row>
    <row r="174" spans="1:24">
      <c r="A174" s="31" t="s">
        <v>193</v>
      </c>
      <c r="B174" s="32"/>
      <c r="C174" s="29">
        <v>7</v>
      </c>
      <c r="D174" s="29">
        <v>2</v>
      </c>
      <c r="E174" s="29">
        <v>4</v>
      </c>
      <c r="F174" s="29">
        <v>1</v>
      </c>
      <c r="G174" s="29"/>
      <c r="H174" s="29">
        <v>5</v>
      </c>
      <c r="I174" s="29">
        <v>1</v>
      </c>
      <c r="J174" s="29">
        <v>4</v>
      </c>
      <c r="K174" s="29"/>
      <c r="L174" s="29"/>
      <c r="M174" s="29"/>
      <c r="N174" s="29"/>
      <c r="O174" s="29">
        <v>47</v>
      </c>
      <c r="P174" s="29">
        <v>16</v>
      </c>
      <c r="Q174" s="42">
        <f t="shared" si="69"/>
        <v>522700</v>
      </c>
      <c r="R174" s="42">
        <v>100</v>
      </c>
      <c r="S174" s="44">
        <f t="shared" si="70"/>
        <v>522700</v>
      </c>
      <c r="T174" s="42">
        <v>84000</v>
      </c>
      <c r="U174" s="42">
        <f t="shared" ref="U174:U182" si="72">S174-T174</f>
        <v>438700</v>
      </c>
      <c r="V174" s="66">
        <f t="shared" si="62"/>
        <v>961400</v>
      </c>
      <c r="W174" s="44">
        <f>VLOOKUP(A174,Sheet1!A$2:B$166,2,0)</f>
        <v>84000</v>
      </c>
      <c r="X174" s="41"/>
    </row>
    <row r="175" spans="1:24">
      <c r="A175" s="24"/>
      <c r="B175" s="26" t="s">
        <v>344</v>
      </c>
      <c r="C175" s="24">
        <f>SUM(D175,E175,F175,G175)</f>
        <v>7</v>
      </c>
      <c r="D175" s="24">
        <v>2</v>
      </c>
      <c r="E175" s="24">
        <v>4</v>
      </c>
      <c r="F175" s="24">
        <v>1</v>
      </c>
      <c r="G175" s="24"/>
      <c r="H175" s="24">
        <f t="shared" ref="H175:H195" si="73">SUM(I175,J175,K175,L175)</f>
        <v>5</v>
      </c>
      <c r="I175" s="24">
        <v>1</v>
      </c>
      <c r="J175" s="24">
        <v>4</v>
      </c>
      <c r="K175" s="24"/>
      <c r="L175" s="24"/>
      <c r="M175" s="24"/>
      <c r="N175" s="24"/>
      <c r="O175" s="24"/>
      <c r="P175" s="24"/>
      <c r="Q175" s="39">
        <f t="shared" si="69"/>
        <v>144700</v>
      </c>
      <c r="R175" s="39">
        <v>100</v>
      </c>
      <c r="S175" s="43">
        <f t="shared" si="70"/>
        <v>144700</v>
      </c>
      <c r="T175" s="43">
        <v>0</v>
      </c>
      <c r="U175" s="39">
        <f t="shared" si="72"/>
        <v>144700</v>
      </c>
      <c r="V175" s="65">
        <f t="shared" si="62"/>
        <v>289400</v>
      </c>
      <c r="W175" s="43">
        <f t="shared" si="71"/>
        <v>0</v>
      </c>
    </row>
    <row r="176" spans="1:24">
      <c r="A176" s="31" t="s">
        <v>194</v>
      </c>
      <c r="B176" s="32"/>
      <c r="C176" s="29">
        <f>SUM(D176,E176,F176,G176)</f>
        <v>345</v>
      </c>
      <c r="D176" s="29"/>
      <c r="E176" s="29"/>
      <c r="F176" s="29">
        <v>248</v>
      </c>
      <c r="G176" s="29">
        <v>97</v>
      </c>
      <c r="H176" s="29">
        <f>H177+H178</f>
        <v>245</v>
      </c>
      <c r="I176" s="29">
        <f>I177+I178</f>
        <v>15</v>
      </c>
      <c r="J176" s="29">
        <f>J177+J178</f>
        <v>58</v>
      </c>
      <c r="K176" s="29">
        <f>K177+K178</f>
        <v>147</v>
      </c>
      <c r="L176" s="29">
        <f>L177+L178</f>
        <v>25</v>
      </c>
      <c r="M176" s="29"/>
      <c r="N176" s="29"/>
      <c r="O176" s="29">
        <v>104</v>
      </c>
      <c r="P176" s="29">
        <v>45</v>
      </c>
      <c r="Q176" s="42">
        <f t="shared" si="69"/>
        <v>9354300</v>
      </c>
      <c r="R176" s="42">
        <v>50</v>
      </c>
      <c r="S176" s="44">
        <f t="shared" si="70"/>
        <v>4677150</v>
      </c>
      <c r="T176" s="42">
        <v>2483200</v>
      </c>
      <c r="U176" s="42">
        <f t="shared" si="72"/>
        <v>2193950</v>
      </c>
      <c r="V176" s="66">
        <f t="shared" si="62"/>
        <v>6871100</v>
      </c>
      <c r="W176" s="44">
        <f>VLOOKUP(A176,Sheet1!A$2:B$166,2,0)</f>
        <v>2483200</v>
      </c>
      <c r="X176" s="41"/>
    </row>
    <row r="177" spans="1:24">
      <c r="A177" s="30"/>
      <c r="B177" s="26" t="s">
        <v>195</v>
      </c>
      <c r="C177" s="24">
        <f>SUM(D177,E177,F177,G177)</f>
        <v>153</v>
      </c>
      <c r="D177" s="30"/>
      <c r="E177" s="30"/>
      <c r="F177" s="30">
        <v>153</v>
      </c>
      <c r="G177" s="30"/>
      <c r="H177" s="24">
        <f t="shared" si="73"/>
        <v>147</v>
      </c>
      <c r="I177" s="30"/>
      <c r="J177" s="30">
        <v>43</v>
      </c>
      <c r="K177" s="30">
        <v>104</v>
      </c>
      <c r="L177" s="30"/>
      <c r="M177" s="30"/>
      <c r="N177" s="30"/>
      <c r="O177" s="30"/>
      <c r="P177" s="30"/>
      <c r="Q177" s="39">
        <f t="shared" si="69"/>
        <v>4458300</v>
      </c>
      <c r="R177" s="43">
        <v>50</v>
      </c>
      <c r="S177" s="43">
        <f t="shared" si="70"/>
        <v>2229150</v>
      </c>
      <c r="T177" s="43">
        <v>2132200</v>
      </c>
      <c r="U177" s="39">
        <f t="shared" si="72"/>
        <v>96950</v>
      </c>
      <c r="V177" s="65">
        <f t="shared" si="62"/>
        <v>2326100</v>
      </c>
      <c r="W177" s="43">
        <f t="shared" si="71"/>
        <v>2132200</v>
      </c>
      <c r="X177" s="18">
        <f>VLOOKUP(B177,Sheet1!D$2:E$138,2,0)</f>
        <v>2132200</v>
      </c>
    </row>
    <row r="178" spans="1:24">
      <c r="A178" s="30"/>
      <c r="B178" s="26" t="s">
        <v>345</v>
      </c>
      <c r="C178" s="24">
        <f>SUM(D178,F178,G178)</f>
        <v>192</v>
      </c>
      <c r="D178" s="30"/>
      <c r="E178" s="69"/>
      <c r="F178" s="30">
        <v>95</v>
      </c>
      <c r="G178" s="30">
        <v>97</v>
      </c>
      <c r="H178" s="24">
        <f t="shared" si="73"/>
        <v>98</v>
      </c>
      <c r="I178" s="30">
        <v>15</v>
      </c>
      <c r="J178" s="30">
        <v>15</v>
      </c>
      <c r="K178" s="30">
        <v>43</v>
      </c>
      <c r="L178" s="30">
        <v>25</v>
      </c>
      <c r="M178" s="30"/>
      <c r="N178" s="30"/>
      <c r="O178" s="30"/>
      <c r="P178" s="30"/>
      <c r="Q178" s="39">
        <f t="shared" si="69"/>
        <v>4002000</v>
      </c>
      <c r="R178" s="43">
        <v>50</v>
      </c>
      <c r="S178" s="43">
        <f t="shared" si="70"/>
        <v>2001000</v>
      </c>
      <c r="T178" s="43">
        <v>0</v>
      </c>
      <c r="U178" s="39">
        <f t="shared" si="72"/>
        <v>2001000</v>
      </c>
      <c r="V178" s="65">
        <f t="shared" si="62"/>
        <v>4002000</v>
      </c>
      <c r="W178" s="43">
        <f t="shared" si="71"/>
        <v>0</v>
      </c>
    </row>
    <row r="179" spans="1:24">
      <c r="A179" s="31" t="s">
        <v>196</v>
      </c>
      <c r="B179" s="32"/>
      <c r="C179" s="29">
        <f t="shared" ref="C179:C195" si="74">SUM(D179,E179,F179,G179)</f>
        <v>642</v>
      </c>
      <c r="D179" s="29"/>
      <c r="E179" s="29">
        <f t="shared" ref="E179:K179" si="75">E180+E181</f>
        <v>51</v>
      </c>
      <c r="F179" s="29">
        <f t="shared" si="75"/>
        <v>446</v>
      </c>
      <c r="G179" s="29">
        <v>145</v>
      </c>
      <c r="H179" s="29">
        <f t="shared" si="73"/>
        <v>157</v>
      </c>
      <c r="I179" s="29"/>
      <c r="J179" s="29">
        <f t="shared" si="75"/>
        <v>16</v>
      </c>
      <c r="K179" s="29">
        <f t="shared" si="75"/>
        <v>141</v>
      </c>
      <c r="L179" s="29"/>
      <c r="M179" s="29"/>
      <c r="N179" s="29"/>
      <c r="O179" s="29">
        <v>340</v>
      </c>
      <c r="P179" s="29">
        <v>132</v>
      </c>
      <c r="Q179" s="42">
        <f t="shared" si="69"/>
        <v>13096800</v>
      </c>
      <c r="R179" s="42">
        <v>50</v>
      </c>
      <c r="S179" s="44">
        <f t="shared" si="70"/>
        <v>6548400</v>
      </c>
      <c r="T179" s="42">
        <v>7170550</v>
      </c>
      <c r="U179" s="42">
        <f t="shared" si="72"/>
        <v>-622150</v>
      </c>
      <c r="V179" s="66">
        <f t="shared" si="62"/>
        <v>5926250</v>
      </c>
      <c r="W179" s="44">
        <f>VLOOKUP(A179,Sheet1!A$2:B$166,2,0)</f>
        <v>7170550</v>
      </c>
      <c r="X179" s="41"/>
    </row>
    <row r="180" spans="1:24">
      <c r="A180" s="30" t="s">
        <v>380</v>
      </c>
      <c r="B180" s="26" t="s">
        <v>197</v>
      </c>
      <c r="C180" s="24">
        <f t="shared" si="74"/>
        <v>485</v>
      </c>
      <c r="D180" s="30"/>
      <c r="E180" s="30">
        <v>37</v>
      </c>
      <c r="F180" s="30">
        <v>303</v>
      </c>
      <c r="G180" s="30">
        <v>145</v>
      </c>
      <c r="H180" s="24">
        <f t="shared" si="73"/>
        <v>96</v>
      </c>
      <c r="I180" s="30"/>
      <c r="J180" s="30">
        <v>11</v>
      </c>
      <c r="K180" s="30">
        <v>85</v>
      </c>
      <c r="L180" s="30"/>
      <c r="M180" s="30"/>
      <c r="N180" s="30"/>
      <c r="O180" s="30"/>
      <c r="P180" s="30">
        <v>5</v>
      </c>
      <c r="Q180" s="39">
        <f t="shared" si="69"/>
        <v>7351500</v>
      </c>
      <c r="R180" s="43">
        <v>50</v>
      </c>
      <c r="S180" s="43">
        <f t="shared" si="70"/>
        <v>3675750</v>
      </c>
      <c r="T180" s="43">
        <v>4528900</v>
      </c>
      <c r="U180" s="39">
        <f t="shared" si="72"/>
        <v>-853150</v>
      </c>
      <c r="V180" s="65">
        <f t="shared" si="62"/>
        <v>2822600</v>
      </c>
      <c r="W180" s="43">
        <f>X180</f>
        <v>4528900</v>
      </c>
      <c r="X180" s="18">
        <f>VLOOKUP(B180,Sheet1!D$2:E$138,2,0)</f>
        <v>4528900</v>
      </c>
    </row>
    <row r="181" spans="1:24">
      <c r="A181" s="30"/>
      <c r="B181" s="49" t="s">
        <v>198</v>
      </c>
      <c r="C181" s="24">
        <f t="shared" si="74"/>
        <v>157</v>
      </c>
      <c r="D181" s="30"/>
      <c r="E181" s="30">
        <v>14</v>
      </c>
      <c r="F181" s="30">
        <v>143</v>
      </c>
      <c r="G181" s="30"/>
      <c r="H181" s="24">
        <f t="shared" si="73"/>
        <v>61</v>
      </c>
      <c r="I181" s="30"/>
      <c r="J181" s="30">
        <v>5</v>
      </c>
      <c r="K181" s="30">
        <v>56</v>
      </c>
      <c r="L181" s="30"/>
      <c r="M181" s="30"/>
      <c r="N181" s="30"/>
      <c r="O181" s="30"/>
      <c r="P181" s="30"/>
      <c r="Q181" s="39">
        <f t="shared" si="69"/>
        <v>2943300</v>
      </c>
      <c r="R181" s="43">
        <v>50</v>
      </c>
      <c r="S181" s="43">
        <f t="shared" si="70"/>
        <v>1471650</v>
      </c>
      <c r="T181" s="43">
        <v>1471650</v>
      </c>
      <c r="U181" s="39">
        <f t="shared" si="72"/>
        <v>0</v>
      </c>
      <c r="V181" s="65">
        <f t="shared" si="62"/>
        <v>1471650</v>
      </c>
      <c r="W181" s="43">
        <f>X181</f>
        <v>1471650</v>
      </c>
      <c r="X181" s="18">
        <f>VLOOKUP(B181,Sheet1!D$2:E$138,2,0)</f>
        <v>1471650</v>
      </c>
    </row>
    <row r="182" spans="1:24">
      <c r="A182" s="31" t="s">
        <v>199</v>
      </c>
      <c r="B182" s="32"/>
      <c r="C182" s="29">
        <f t="shared" si="74"/>
        <v>611</v>
      </c>
      <c r="D182" s="29">
        <v>2</v>
      </c>
      <c r="E182" s="29">
        <f>SUM(E183,E184,E186,E188,E190,E192,E193,E194)</f>
        <v>53</v>
      </c>
      <c r="F182" s="29">
        <f>SUM(F183,F184,F186,F188,F190,F192,F193,F194)</f>
        <v>485</v>
      </c>
      <c r="G182" s="29">
        <f>SUM(G183,G184,G186,G188,G190,G192,G193,G194)</f>
        <v>71</v>
      </c>
      <c r="H182" s="29">
        <f t="shared" si="73"/>
        <v>156</v>
      </c>
      <c r="I182" s="29"/>
      <c r="J182" s="29">
        <f t="shared" ref="J182:Q182" si="76">SUM(J183,J184,J186,J188,J190,J192,J193,J194)</f>
        <v>48</v>
      </c>
      <c r="K182" s="29">
        <f t="shared" si="76"/>
        <v>101</v>
      </c>
      <c r="L182" s="29">
        <v>7</v>
      </c>
      <c r="M182" s="29"/>
      <c r="N182" s="29"/>
      <c r="O182" s="29">
        <f t="shared" si="76"/>
        <v>553</v>
      </c>
      <c r="P182" s="29">
        <f t="shared" si="76"/>
        <v>224</v>
      </c>
      <c r="Q182" s="42">
        <f t="shared" si="76"/>
        <v>14416800</v>
      </c>
      <c r="R182" s="42"/>
      <c r="S182" s="42">
        <f>SUM(S183,S184,S186,S188,S190,S192,S193,S194)</f>
        <v>8225980</v>
      </c>
      <c r="T182" s="42">
        <v>6950320</v>
      </c>
      <c r="U182" s="42">
        <f t="shared" si="72"/>
        <v>1275660</v>
      </c>
      <c r="V182" s="66">
        <f t="shared" si="62"/>
        <v>9501640</v>
      </c>
      <c r="W182" s="42">
        <f>SUM(W183,W184,W186,W188,W190,W192,W193,W194)</f>
        <v>6950320</v>
      </c>
      <c r="X182" s="41"/>
    </row>
    <row r="183" spans="1:24">
      <c r="A183" s="30" t="s">
        <v>200</v>
      </c>
      <c r="B183" s="26" t="s">
        <v>201</v>
      </c>
      <c r="C183" s="24">
        <f t="shared" si="74"/>
        <v>153</v>
      </c>
      <c r="D183" s="30"/>
      <c r="E183" s="30">
        <v>13</v>
      </c>
      <c r="F183" s="30">
        <v>140</v>
      </c>
      <c r="G183" s="30"/>
      <c r="H183" s="24">
        <f t="shared" si="73"/>
        <v>65</v>
      </c>
      <c r="I183" s="30"/>
      <c r="J183" s="30">
        <v>10</v>
      </c>
      <c r="K183" s="30">
        <v>55</v>
      </c>
      <c r="L183" s="30"/>
      <c r="M183" s="30"/>
      <c r="N183" s="30"/>
      <c r="O183" s="30"/>
      <c r="P183" s="30">
        <v>2</v>
      </c>
      <c r="Q183" s="39">
        <f t="shared" ref="Q183:Q195" si="77">(D183*8+E183*8+F183*10+G183*10)*1150+(I183*8+J183*8+K183*10+L183*10+N183*5)*1950+(M183+O183+P183)*6000</f>
        <v>2970100</v>
      </c>
      <c r="R183" s="43">
        <v>50</v>
      </c>
      <c r="S183" s="43">
        <f t="shared" ref="S183:S195" si="78">Q183*R183/100</f>
        <v>1485050</v>
      </c>
      <c r="T183" s="43">
        <v>1191100</v>
      </c>
      <c r="U183" s="39">
        <f t="shared" ref="U183:U196" si="79">S183-T183</f>
        <v>293950</v>
      </c>
      <c r="V183" s="65">
        <f t="shared" ref="V183:V196" si="80">S183+U183</f>
        <v>1779000</v>
      </c>
      <c r="W183" s="43">
        <f>X183</f>
        <v>1191100</v>
      </c>
      <c r="X183" s="18">
        <f>VLOOKUP(B183,Sheet1!D$2:E$138,2,0)</f>
        <v>1191100</v>
      </c>
    </row>
    <row r="184" spans="1:24">
      <c r="A184" s="30" t="s">
        <v>202</v>
      </c>
      <c r="B184" s="26"/>
      <c r="C184" s="24">
        <f t="shared" si="74"/>
        <v>76</v>
      </c>
      <c r="D184" s="30"/>
      <c r="E184" s="30">
        <f>E185</f>
        <v>0</v>
      </c>
      <c r="F184" s="30">
        <f>F185</f>
        <v>76</v>
      </c>
      <c r="G184" s="30"/>
      <c r="H184" s="24">
        <f t="shared" si="73"/>
        <v>47</v>
      </c>
      <c r="I184" s="30"/>
      <c r="J184" s="30">
        <v>11</v>
      </c>
      <c r="K184" s="30">
        <v>36</v>
      </c>
      <c r="L184" s="30"/>
      <c r="M184" s="30"/>
      <c r="N184" s="30"/>
      <c r="O184" s="30">
        <v>103</v>
      </c>
      <c r="P184" s="30">
        <v>51</v>
      </c>
      <c r="Q184" s="39">
        <f t="shared" si="77"/>
        <v>2671600</v>
      </c>
      <c r="R184" s="43">
        <v>50</v>
      </c>
      <c r="S184" s="43">
        <f t="shared" si="78"/>
        <v>1335800</v>
      </c>
      <c r="T184" s="43">
        <v>1160050</v>
      </c>
      <c r="U184" s="39">
        <f t="shared" si="79"/>
        <v>175750</v>
      </c>
      <c r="V184" s="65">
        <f t="shared" si="80"/>
        <v>1511550</v>
      </c>
      <c r="W184" s="43">
        <f>VLOOKUP(A184,Sheet1!A$2:B$166,2,0)</f>
        <v>1160050</v>
      </c>
    </row>
    <row r="185" spans="1:24">
      <c r="A185" s="30"/>
      <c r="B185" s="26" t="s">
        <v>203</v>
      </c>
      <c r="C185" s="24">
        <f t="shared" si="74"/>
        <v>76</v>
      </c>
      <c r="D185" s="30"/>
      <c r="E185" s="30"/>
      <c r="F185" s="30">
        <v>76</v>
      </c>
      <c r="G185" s="30"/>
      <c r="H185" s="24">
        <f t="shared" si="73"/>
        <v>47</v>
      </c>
      <c r="I185" s="30"/>
      <c r="J185" s="30">
        <v>11</v>
      </c>
      <c r="K185" s="30">
        <v>36</v>
      </c>
      <c r="L185" s="30"/>
      <c r="M185" s="30"/>
      <c r="N185" s="30"/>
      <c r="O185" s="30"/>
      <c r="P185" s="30"/>
      <c r="Q185" s="39">
        <f t="shared" si="77"/>
        <v>1747600</v>
      </c>
      <c r="R185" s="43">
        <v>50</v>
      </c>
      <c r="S185" s="43">
        <f t="shared" si="78"/>
        <v>873800</v>
      </c>
      <c r="T185" s="43">
        <v>629050</v>
      </c>
      <c r="U185" s="39">
        <f t="shared" si="79"/>
        <v>244750</v>
      </c>
      <c r="V185" s="65">
        <f t="shared" si="80"/>
        <v>1118550</v>
      </c>
      <c r="W185" s="43">
        <f>X185</f>
        <v>629050</v>
      </c>
      <c r="X185" s="18">
        <f>VLOOKUP(B185,Sheet1!D$2:E$138,2,0)</f>
        <v>629050</v>
      </c>
    </row>
    <row r="186" spans="1:24">
      <c r="A186" s="30" t="s">
        <v>204</v>
      </c>
      <c r="B186" s="26"/>
      <c r="C186" s="24">
        <f t="shared" si="74"/>
        <v>202</v>
      </c>
      <c r="D186" s="30"/>
      <c r="E186" s="30">
        <f t="shared" ref="E186:J186" si="81">E187</f>
        <v>34</v>
      </c>
      <c r="F186" s="30">
        <f t="shared" si="81"/>
        <v>168</v>
      </c>
      <c r="G186" s="30"/>
      <c r="H186" s="24">
        <f t="shared" si="73"/>
        <v>27</v>
      </c>
      <c r="I186" s="30"/>
      <c r="J186" s="30">
        <f t="shared" si="81"/>
        <v>27</v>
      </c>
      <c r="K186" s="30"/>
      <c r="L186" s="30"/>
      <c r="M186" s="30"/>
      <c r="N186" s="30"/>
      <c r="O186" s="30">
        <v>81</v>
      </c>
      <c r="P186" s="30">
        <v>37</v>
      </c>
      <c r="Q186" s="39">
        <f t="shared" si="77"/>
        <v>3374000</v>
      </c>
      <c r="R186" s="43">
        <v>60</v>
      </c>
      <c r="S186" s="43">
        <f t="shared" si="78"/>
        <v>2024400</v>
      </c>
      <c r="T186" s="43">
        <v>1598940</v>
      </c>
      <c r="U186" s="39">
        <f t="shared" si="79"/>
        <v>425460</v>
      </c>
      <c r="V186" s="65">
        <f t="shared" si="80"/>
        <v>2449860</v>
      </c>
      <c r="W186" s="43">
        <f>VLOOKUP(A186,Sheet1!A$2:B$166,2,0)</f>
        <v>1598940</v>
      </c>
    </row>
    <row r="187" spans="1:24">
      <c r="A187" s="30"/>
      <c r="B187" s="26" t="s">
        <v>205</v>
      </c>
      <c r="C187" s="24">
        <f t="shared" si="74"/>
        <v>202</v>
      </c>
      <c r="D187" s="30"/>
      <c r="E187" s="30">
        <v>34</v>
      </c>
      <c r="F187" s="30">
        <v>168</v>
      </c>
      <c r="G187" s="30"/>
      <c r="H187" s="24">
        <f t="shared" si="73"/>
        <v>27</v>
      </c>
      <c r="I187" s="30"/>
      <c r="J187" s="30">
        <v>27</v>
      </c>
      <c r="K187" s="30"/>
      <c r="L187" s="30"/>
      <c r="M187" s="30"/>
      <c r="N187" s="30"/>
      <c r="O187" s="30"/>
      <c r="P187" s="30"/>
      <c r="Q187" s="39">
        <f t="shared" si="77"/>
        <v>2666000</v>
      </c>
      <c r="R187" s="43">
        <v>60</v>
      </c>
      <c r="S187" s="43">
        <f t="shared" si="78"/>
        <v>1599600</v>
      </c>
      <c r="T187" s="43">
        <v>1314540</v>
      </c>
      <c r="U187" s="39">
        <f t="shared" si="79"/>
        <v>285060</v>
      </c>
      <c r="V187" s="65">
        <f t="shared" si="80"/>
        <v>1884660</v>
      </c>
      <c r="W187" s="43">
        <f>X187</f>
        <v>1314540</v>
      </c>
      <c r="X187" s="18">
        <f>VLOOKUP(B187,Sheet1!D$2:E$138,2,0)</f>
        <v>1314540</v>
      </c>
    </row>
    <row r="188" spans="1:24">
      <c r="A188" s="30" t="s">
        <v>206</v>
      </c>
      <c r="B188" s="26"/>
      <c r="C188" s="24">
        <f t="shared" si="74"/>
        <v>110</v>
      </c>
      <c r="D188" s="30">
        <v>2</v>
      </c>
      <c r="E188" s="30">
        <f>E189</f>
        <v>4</v>
      </c>
      <c r="F188" s="30">
        <f>F189</f>
        <v>47</v>
      </c>
      <c r="G188" s="30">
        <f>G189</f>
        <v>57</v>
      </c>
      <c r="H188" s="24">
        <f t="shared" si="73"/>
        <v>17</v>
      </c>
      <c r="I188" s="30"/>
      <c r="J188" s="30"/>
      <c r="K188" s="30">
        <v>10</v>
      </c>
      <c r="L188" s="30">
        <v>7</v>
      </c>
      <c r="M188" s="30"/>
      <c r="N188" s="30"/>
      <c r="O188" s="30">
        <v>46</v>
      </c>
      <c r="P188" s="30">
        <v>33</v>
      </c>
      <c r="Q188" s="39">
        <f t="shared" si="77"/>
        <v>2056700</v>
      </c>
      <c r="R188" s="43">
        <v>60</v>
      </c>
      <c r="S188" s="43">
        <f t="shared" si="78"/>
        <v>1234020</v>
      </c>
      <c r="T188" s="43">
        <v>1123260</v>
      </c>
      <c r="U188" s="39">
        <f t="shared" si="79"/>
        <v>110760</v>
      </c>
      <c r="V188" s="65">
        <f t="shared" si="80"/>
        <v>1344780</v>
      </c>
      <c r="W188" s="43">
        <f>VLOOKUP(A188,Sheet1!A$2:B$166,2,0)</f>
        <v>1123260</v>
      </c>
    </row>
    <row r="189" spans="1:24">
      <c r="A189" s="30"/>
      <c r="B189" s="26" t="s">
        <v>207</v>
      </c>
      <c r="C189" s="24">
        <f t="shared" si="74"/>
        <v>110</v>
      </c>
      <c r="D189" s="30">
        <v>2</v>
      </c>
      <c r="E189" s="30">
        <v>4</v>
      </c>
      <c r="F189" s="30">
        <v>47</v>
      </c>
      <c r="G189" s="30">
        <v>57</v>
      </c>
      <c r="H189" s="24">
        <f t="shared" si="73"/>
        <v>17</v>
      </c>
      <c r="I189" s="30"/>
      <c r="J189" s="30"/>
      <c r="K189" s="30">
        <v>10</v>
      </c>
      <c r="L189" s="30">
        <v>7</v>
      </c>
      <c r="M189" s="30"/>
      <c r="N189" s="30"/>
      <c r="O189" s="30"/>
      <c r="P189" s="30"/>
      <c r="Q189" s="39">
        <f t="shared" si="77"/>
        <v>1582700</v>
      </c>
      <c r="R189" s="43">
        <v>60</v>
      </c>
      <c r="S189" s="43">
        <f t="shared" si="78"/>
        <v>949620</v>
      </c>
      <c r="T189" s="43">
        <v>810060</v>
      </c>
      <c r="U189" s="39">
        <f t="shared" si="79"/>
        <v>139560</v>
      </c>
      <c r="V189" s="65">
        <f t="shared" si="80"/>
        <v>1089180</v>
      </c>
      <c r="W189" s="43">
        <f>X189</f>
        <v>810060</v>
      </c>
      <c r="X189" s="18">
        <f>VLOOKUP(B189,Sheet1!D$2:E$138,2,0)</f>
        <v>810060</v>
      </c>
    </row>
    <row r="190" spans="1:24">
      <c r="A190" s="30" t="s">
        <v>208</v>
      </c>
      <c r="B190" s="26"/>
      <c r="C190" s="24">
        <f t="shared" si="74"/>
        <v>48</v>
      </c>
      <c r="D190" s="30"/>
      <c r="E190" s="30">
        <f>E191</f>
        <v>1</v>
      </c>
      <c r="F190" s="30">
        <f>F191</f>
        <v>41</v>
      </c>
      <c r="G190" s="30">
        <f>G191</f>
        <v>6</v>
      </c>
      <c r="H190" s="24">
        <f t="shared" si="73"/>
        <v>0</v>
      </c>
      <c r="I190" s="30"/>
      <c r="J190" s="30"/>
      <c r="K190" s="30"/>
      <c r="L190" s="30"/>
      <c r="M190" s="30"/>
      <c r="N190" s="30"/>
      <c r="O190" s="30">
        <v>134</v>
      </c>
      <c r="P190" s="30">
        <v>38</v>
      </c>
      <c r="Q190" s="39">
        <f t="shared" si="77"/>
        <v>1581700</v>
      </c>
      <c r="R190" s="43">
        <v>80</v>
      </c>
      <c r="S190" s="43">
        <f t="shared" si="78"/>
        <v>1265360</v>
      </c>
      <c r="T190" s="43">
        <v>959120</v>
      </c>
      <c r="U190" s="39">
        <f t="shared" si="79"/>
        <v>306240</v>
      </c>
      <c r="V190" s="65">
        <f t="shared" si="80"/>
        <v>1571600</v>
      </c>
      <c r="W190" s="43">
        <f>VLOOKUP(A190,Sheet1!A$2:B$166,2,0)</f>
        <v>959120</v>
      </c>
    </row>
    <row r="191" spans="1:24">
      <c r="A191" s="30"/>
      <c r="B191" s="26" t="s">
        <v>209</v>
      </c>
      <c r="C191" s="24">
        <f t="shared" si="74"/>
        <v>48</v>
      </c>
      <c r="D191" s="30"/>
      <c r="E191" s="30">
        <v>1</v>
      </c>
      <c r="F191" s="30">
        <v>41</v>
      </c>
      <c r="G191" s="30">
        <v>6</v>
      </c>
      <c r="H191" s="24">
        <f t="shared" si="73"/>
        <v>0</v>
      </c>
      <c r="I191" s="30"/>
      <c r="J191" s="30"/>
      <c r="K191" s="30"/>
      <c r="L191" s="30"/>
      <c r="M191" s="30"/>
      <c r="N191" s="30"/>
      <c r="O191" s="30"/>
      <c r="P191" s="30"/>
      <c r="Q191" s="39">
        <f t="shared" si="77"/>
        <v>549700</v>
      </c>
      <c r="R191" s="43">
        <v>80</v>
      </c>
      <c r="S191" s="43">
        <f t="shared" si="78"/>
        <v>439760</v>
      </c>
      <c r="T191" s="43">
        <v>483920</v>
      </c>
      <c r="U191" s="39">
        <f t="shared" si="79"/>
        <v>-44160</v>
      </c>
      <c r="V191" s="65">
        <f t="shared" si="80"/>
        <v>395600</v>
      </c>
      <c r="W191" s="43">
        <f>X191</f>
        <v>483920</v>
      </c>
      <c r="X191" s="18">
        <f>VLOOKUP(B191,Sheet1!D$2:E$138,2,0)</f>
        <v>483920</v>
      </c>
    </row>
    <row r="192" spans="1:24">
      <c r="A192" s="30" t="s">
        <v>210</v>
      </c>
      <c r="B192" s="26"/>
      <c r="C192" s="24">
        <f t="shared" si="74"/>
        <v>0</v>
      </c>
      <c r="D192" s="30"/>
      <c r="E192" s="30"/>
      <c r="F192" s="30"/>
      <c r="G192" s="30"/>
      <c r="H192" s="24">
        <f t="shared" si="73"/>
        <v>0</v>
      </c>
      <c r="I192" s="30"/>
      <c r="J192" s="30"/>
      <c r="K192" s="30"/>
      <c r="L192" s="30"/>
      <c r="M192" s="30"/>
      <c r="N192" s="30"/>
      <c r="O192" s="30">
        <v>84</v>
      </c>
      <c r="P192" s="30">
        <v>25</v>
      </c>
      <c r="Q192" s="39">
        <f t="shared" si="77"/>
        <v>654000</v>
      </c>
      <c r="R192" s="43">
        <v>50</v>
      </c>
      <c r="S192" s="43">
        <f t="shared" si="78"/>
        <v>327000</v>
      </c>
      <c r="T192" s="43">
        <v>282000</v>
      </c>
      <c r="U192" s="39">
        <f t="shared" si="79"/>
        <v>45000</v>
      </c>
      <c r="V192" s="65">
        <f t="shared" si="80"/>
        <v>372000</v>
      </c>
      <c r="W192" s="43">
        <f>VLOOKUP(A192,Sheet1!A$2:B$166,2,0)</f>
        <v>282000</v>
      </c>
    </row>
    <row r="193" spans="1:24">
      <c r="A193" s="30" t="s">
        <v>211</v>
      </c>
      <c r="B193" s="26"/>
      <c r="C193" s="24">
        <f t="shared" si="74"/>
        <v>0</v>
      </c>
      <c r="D193" s="30"/>
      <c r="E193" s="30"/>
      <c r="F193" s="30"/>
      <c r="G193" s="30"/>
      <c r="H193" s="24">
        <f t="shared" si="73"/>
        <v>0</v>
      </c>
      <c r="I193" s="30"/>
      <c r="J193" s="30"/>
      <c r="K193" s="30"/>
      <c r="L193" s="30"/>
      <c r="M193" s="30"/>
      <c r="N193" s="30"/>
      <c r="O193" s="30">
        <v>30</v>
      </c>
      <c r="P193" s="30">
        <v>17</v>
      </c>
      <c r="Q193" s="39">
        <f t="shared" si="77"/>
        <v>282000</v>
      </c>
      <c r="R193" s="43">
        <v>50</v>
      </c>
      <c r="S193" s="43">
        <f t="shared" si="78"/>
        <v>141000</v>
      </c>
      <c r="T193" s="43">
        <v>111000</v>
      </c>
      <c r="U193" s="39">
        <f t="shared" si="79"/>
        <v>30000</v>
      </c>
      <c r="V193" s="65">
        <f t="shared" si="80"/>
        <v>171000</v>
      </c>
      <c r="W193" s="43">
        <f>VLOOKUP(A193,Sheet1!A$2:B$166,2,0)</f>
        <v>111000</v>
      </c>
    </row>
    <row r="194" spans="1:24">
      <c r="A194" s="30" t="s">
        <v>212</v>
      </c>
      <c r="B194" s="25"/>
      <c r="C194" s="24">
        <f t="shared" si="74"/>
        <v>22</v>
      </c>
      <c r="D194" s="30"/>
      <c r="E194" s="30">
        <f>E195</f>
        <v>1</v>
      </c>
      <c r="F194" s="30">
        <f>F195</f>
        <v>13</v>
      </c>
      <c r="G194" s="30">
        <f>G195</f>
        <v>8</v>
      </c>
      <c r="H194" s="24">
        <f t="shared" si="73"/>
        <v>0</v>
      </c>
      <c r="I194" s="30"/>
      <c r="J194" s="30"/>
      <c r="K194" s="30"/>
      <c r="L194" s="30"/>
      <c r="M194" s="30"/>
      <c r="N194" s="30"/>
      <c r="O194" s="24">
        <v>75</v>
      </c>
      <c r="P194" s="24">
        <v>21</v>
      </c>
      <c r="Q194" s="39">
        <f t="shared" si="77"/>
        <v>826700</v>
      </c>
      <c r="R194" s="39">
        <v>50</v>
      </c>
      <c r="S194" s="43">
        <f t="shared" si="78"/>
        <v>413350</v>
      </c>
      <c r="T194" s="43">
        <v>524850</v>
      </c>
      <c r="U194" s="39">
        <f t="shared" si="79"/>
        <v>-111500</v>
      </c>
      <c r="V194" s="65">
        <f t="shared" si="80"/>
        <v>301850</v>
      </c>
      <c r="W194" s="43">
        <f>VLOOKUP(A194,Sheet1!A$2:B$166,2,0)</f>
        <v>524850</v>
      </c>
    </row>
    <row r="195" spans="1:24">
      <c r="A195" s="30"/>
      <c r="B195" s="26" t="s">
        <v>213</v>
      </c>
      <c r="C195" s="24">
        <f t="shared" si="74"/>
        <v>22</v>
      </c>
      <c r="D195" s="30"/>
      <c r="E195" s="30">
        <v>1</v>
      </c>
      <c r="F195" s="30">
        <v>13</v>
      </c>
      <c r="G195" s="30">
        <v>8</v>
      </c>
      <c r="H195" s="24">
        <f t="shared" si="73"/>
        <v>0</v>
      </c>
      <c r="I195" s="30"/>
      <c r="J195" s="30"/>
      <c r="K195" s="30"/>
      <c r="L195" s="30"/>
      <c r="M195" s="30"/>
      <c r="N195" s="30"/>
      <c r="O195" s="30"/>
      <c r="P195" s="30"/>
      <c r="Q195" s="39">
        <f t="shared" si="77"/>
        <v>250700</v>
      </c>
      <c r="R195" s="43">
        <v>50</v>
      </c>
      <c r="S195" s="43">
        <f t="shared" si="78"/>
        <v>125350</v>
      </c>
      <c r="T195" s="43">
        <v>113850</v>
      </c>
      <c r="U195" s="39">
        <f t="shared" si="79"/>
        <v>11500</v>
      </c>
      <c r="V195" s="65">
        <f t="shared" si="80"/>
        <v>136850</v>
      </c>
      <c r="W195" s="43">
        <f>X195</f>
        <v>113850</v>
      </c>
      <c r="X195" s="18">
        <f>VLOOKUP(B195,Sheet1!D$2:E$138,2,0)</f>
        <v>113850</v>
      </c>
    </row>
    <row r="196" spans="1:24">
      <c r="A196" s="31" t="s">
        <v>214</v>
      </c>
      <c r="B196" s="32"/>
      <c r="C196" s="29">
        <f>SUM(C197,C198,C201,C199,C200,C203)</f>
        <v>162</v>
      </c>
      <c r="D196" s="29"/>
      <c r="E196" s="29">
        <f>SUM(E197,E198,E201,E199,E200,E203)</f>
        <v>55</v>
      </c>
      <c r="F196" s="29">
        <f>SUM(F197,F198,F201,F199,F200,F203)</f>
        <v>107</v>
      </c>
      <c r="G196" s="29"/>
      <c r="H196" s="29">
        <f>SUM(H197,H198,H201,H199,H200,H203)</f>
        <v>71</v>
      </c>
      <c r="I196" s="29"/>
      <c r="J196" s="29">
        <f>SUM(J197,J198,J201,J199,J200,J203)</f>
        <v>71</v>
      </c>
      <c r="K196" s="29"/>
      <c r="L196" s="29"/>
      <c r="M196" s="29"/>
      <c r="N196" s="29"/>
      <c r="O196" s="29">
        <f>SUM(O197,O198,O201,O199,O200,O203)</f>
        <v>235</v>
      </c>
      <c r="P196" s="29">
        <f>SUM(P197,P198,P201,P199,P200,P203)</f>
        <v>80</v>
      </c>
      <c r="Q196" s="42">
        <f>SUM(Q197,Q198,Q201,Q199,Q200,Q203)</f>
        <v>4734100</v>
      </c>
      <c r="R196" s="42"/>
      <c r="S196" s="42">
        <f>SUM(S197,S198,S201,S199,S200,S203)</f>
        <v>3271260</v>
      </c>
      <c r="T196" s="42">
        <v>1317120</v>
      </c>
      <c r="U196" s="42">
        <f t="shared" si="79"/>
        <v>1954140</v>
      </c>
      <c r="V196" s="66">
        <f t="shared" si="80"/>
        <v>5225400</v>
      </c>
      <c r="W196" s="42">
        <f>VLOOKUP(A196,Sheet1!A$2:B$166,2,0)</f>
        <v>1321920</v>
      </c>
      <c r="X196" s="41"/>
    </row>
    <row r="197" spans="1:24">
      <c r="A197" s="30" t="s">
        <v>141</v>
      </c>
      <c r="B197" s="26" t="s">
        <v>215</v>
      </c>
      <c r="C197" s="24">
        <f>SUM(D197,E197,F197,G197)</f>
        <v>66</v>
      </c>
      <c r="D197" s="30"/>
      <c r="E197" s="30">
        <v>55</v>
      </c>
      <c r="F197" s="30">
        <v>11</v>
      </c>
      <c r="G197" s="30"/>
      <c r="H197" s="24">
        <f>SUM(I197,J197,K197,L197)</f>
        <v>71</v>
      </c>
      <c r="I197" s="30"/>
      <c r="J197" s="30">
        <v>71</v>
      </c>
      <c r="K197" s="30"/>
      <c r="L197" s="30"/>
      <c r="M197" s="30"/>
      <c r="N197" s="30"/>
      <c r="O197" s="30"/>
      <c r="P197" s="30"/>
      <c r="Q197" s="39">
        <f t="shared" ref="Q197:Q204" si="82">(D197*8+E197*8+F197*10+G197*10)*1150+(I197*8+J197*8+K197*10+L197*10+N197*5)*1950+(M197+O197+P197)*6000</f>
        <v>1740100</v>
      </c>
      <c r="R197" s="43">
        <v>60</v>
      </c>
      <c r="S197" s="43">
        <f t="shared" ref="S197:S204" si="83">Q197*R197/100</f>
        <v>1044060</v>
      </c>
      <c r="T197" s="43">
        <v>871920</v>
      </c>
      <c r="U197" s="39">
        <f t="shared" ref="U197:U208" si="84">S197-T197</f>
        <v>172140</v>
      </c>
      <c r="V197" s="65">
        <f t="shared" ref="V197:V208" si="85">S197+U197</f>
        <v>1216200</v>
      </c>
      <c r="W197" s="43">
        <f>X197</f>
        <v>871920</v>
      </c>
      <c r="X197" s="18">
        <f>VLOOKUP(B197,Sheet1!D$2:E$138,2,0)</f>
        <v>871920</v>
      </c>
    </row>
    <row r="198" spans="1:24">
      <c r="A198" s="30" t="s">
        <v>216</v>
      </c>
      <c r="B198" s="26"/>
      <c r="C198" s="24">
        <f>SUM(D198,E198,F198,G198)</f>
        <v>0</v>
      </c>
      <c r="D198" s="30"/>
      <c r="E198" s="30"/>
      <c r="F198" s="30"/>
      <c r="G198" s="30"/>
      <c r="H198" s="24">
        <f>SUM(I198,J198,K198,L198)</f>
        <v>0</v>
      </c>
      <c r="I198" s="30"/>
      <c r="J198" s="30"/>
      <c r="K198" s="30"/>
      <c r="L198" s="30"/>
      <c r="M198" s="30"/>
      <c r="N198" s="30"/>
      <c r="O198" s="30">
        <v>78</v>
      </c>
      <c r="P198" s="30">
        <v>40</v>
      </c>
      <c r="Q198" s="39">
        <f t="shared" si="82"/>
        <v>708000</v>
      </c>
      <c r="R198" s="43">
        <v>60</v>
      </c>
      <c r="S198" s="43">
        <f t="shared" si="83"/>
        <v>424800</v>
      </c>
      <c r="T198" s="43">
        <v>90000</v>
      </c>
      <c r="U198" s="39">
        <f t="shared" si="84"/>
        <v>334800</v>
      </c>
      <c r="V198" s="65">
        <f t="shared" si="85"/>
        <v>759600</v>
      </c>
      <c r="W198" s="43">
        <f>VLOOKUP(A198,Sheet1!A$2:B$166,2,0)</f>
        <v>90000</v>
      </c>
    </row>
    <row r="199" spans="1:24" ht="33.75">
      <c r="A199" s="158" t="s">
        <v>346</v>
      </c>
      <c r="B199" s="26"/>
      <c r="C199" s="24">
        <v>0</v>
      </c>
      <c r="D199" s="30"/>
      <c r="E199" s="30"/>
      <c r="F199" s="30"/>
      <c r="G199" s="30"/>
      <c r="H199" s="24">
        <v>0</v>
      </c>
      <c r="I199" s="30"/>
      <c r="J199" s="30"/>
      <c r="K199" s="30"/>
      <c r="L199" s="30"/>
      <c r="M199" s="30"/>
      <c r="N199" s="30"/>
      <c r="O199" s="30">
        <v>15</v>
      </c>
      <c r="P199" s="30">
        <v>2</v>
      </c>
      <c r="Q199" s="39">
        <f t="shared" si="82"/>
        <v>102000</v>
      </c>
      <c r="R199" s="43">
        <v>60</v>
      </c>
      <c r="S199" s="43">
        <f t="shared" si="83"/>
        <v>61200</v>
      </c>
      <c r="T199" s="43">
        <v>0</v>
      </c>
      <c r="U199" s="39">
        <f t="shared" si="84"/>
        <v>61200</v>
      </c>
      <c r="V199" s="65">
        <f t="shared" si="85"/>
        <v>122400</v>
      </c>
      <c r="W199" s="43"/>
    </row>
    <row r="200" spans="1:24" ht="22.5">
      <c r="A200" s="158" t="s">
        <v>347</v>
      </c>
      <c r="B200" s="26"/>
      <c r="C200" s="24">
        <v>0</v>
      </c>
      <c r="D200" s="30"/>
      <c r="E200" s="30"/>
      <c r="F200" s="30"/>
      <c r="G200" s="30"/>
      <c r="H200" s="24">
        <v>0</v>
      </c>
      <c r="I200" s="30"/>
      <c r="J200" s="30"/>
      <c r="K200" s="30"/>
      <c r="L200" s="30"/>
      <c r="M200" s="30"/>
      <c r="N200" s="30"/>
      <c r="O200" s="30">
        <v>5</v>
      </c>
      <c r="P200" s="30">
        <v>0</v>
      </c>
      <c r="Q200" s="39">
        <f t="shared" si="82"/>
        <v>30000</v>
      </c>
      <c r="R200" s="43">
        <v>60</v>
      </c>
      <c r="S200" s="43">
        <f t="shared" si="83"/>
        <v>18000</v>
      </c>
      <c r="T200" s="43">
        <v>0</v>
      </c>
      <c r="U200" s="39">
        <f t="shared" si="84"/>
        <v>18000</v>
      </c>
      <c r="V200" s="65">
        <f t="shared" si="85"/>
        <v>36000</v>
      </c>
      <c r="W200" s="43"/>
    </row>
    <row r="201" spans="1:24" ht="12.75" customHeight="1">
      <c r="A201" s="160" t="s">
        <v>218</v>
      </c>
      <c r="B201" s="26"/>
      <c r="C201" s="24">
        <f>SUM(D201,E201,F201,G201)</f>
        <v>52</v>
      </c>
      <c r="D201" s="30"/>
      <c r="E201" s="30"/>
      <c r="F201" s="30">
        <v>52</v>
      </c>
      <c r="G201" s="30"/>
      <c r="H201" s="24">
        <f>SUM(I201,J201,K201,L201)</f>
        <v>0</v>
      </c>
      <c r="I201" s="30"/>
      <c r="J201" s="30"/>
      <c r="K201" s="30"/>
      <c r="L201" s="30"/>
      <c r="M201" s="30"/>
      <c r="N201" s="30"/>
      <c r="O201" s="30">
        <v>108</v>
      </c>
      <c r="P201" s="30">
        <v>35</v>
      </c>
      <c r="Q201" s="39">
        <f t="shared" si="82"/>
        <v>1456000</v>
      </c>
      <c r="R201" s="43">
        <v>80</v>
      </c>
      <c r="S201" s="43">
        <f t="shared" si="83"/>
        <v>1164800</v>
      </c>
      <c r="T201" s="43">
        <v>182400</v>
      </c>
      <c r="U201" s="39">
        <f t="shared" si="84"/>
        <v>982400</v>
      </c>
      <c r="V201" s="65">
        <f t="shared" si="85"/>
        <v>2147200</v>
      </c>
      <c r="W201" s="43">
        <f>VLOOKUP(A201,Sheet1!A$2:B$166,2,0)</f>
        <v>182400</v>
      </c>
    </row>
    <row r="202" spans="1:24" ht="18.75" customHeight="1">
      <c r="A202" s="30"/>
      <c r="B202" s="26" t="s">
        <v>219</v>
      </c>
      <c r="C202" s="24">
        <v>52</v>
      </c>
      <c r="D202" s="30"/>
      <c r="E202" s="30"/>
      <c r="F202" s="30">
        <v>52</v>
      </c>
      <c r="G202" s="30"/>
      <c r="H202" s="24">
        <v>0</v>
      </c>
      <c r="I202" s="30"/>
      <c r="J202" s="30"/>
      <c r="K202" s="30"/>
      <c r="L202" s="30"/>
      <c r="M202" s="30"/>
      <c r="N202" s="30"/>
      <c r="O202" s="30"/>
      <c r="P202" s="30"/>
      <c r="Q202" s="39">
        <f t="shared" si="82"/>
        <v>598000</v>
      </c>
      <c r="R202" s="43">
        <v>80</v>
      </c>
      <c r="S202" s="43">
        <f t="shared" si="83"/>
        <v>478400</v>
      </c>
      <c r="T202" s="43">
        <v>0</v>
      </c>
      <c r="U202" s="39">
        <f t="shared" si="84"/>
        <v>478400</v>
      </c>
      <c r="V202" s="65">
        <f t="shared" si="85"/>
        <v>956800</v>
      </c>
      <c r="W202" s="43">
        <f>X202</f>
        <v>0</v>
      </c>
      <c r="X202" s="18">
        <f>VLOOKUP(B202,Sheet1!D$2:E$138,2,0)</f>
        <v>0</v>
      </c>
    </row>
    <row r="203" spans="1:24">
      <c r="A203" s="160" t="s">
        <v>220</v>
      </c>
      <c r="B203" s="26"/>
      <c r="C203" s="24">
        <f t="shared" ref="C203:C211" si="86">SUM(D203,E203,F203,G203)</f>
        <v>44</v>
      </c>
      <c r="D203" s="30"/>
      <c r="E203" s="30"/>
      <c r="F203" s="30">
        <v>44</v>
      </c>
      <c r="G203" s="30"/>
      <c r="H203" s="24">
        <f>SUM(I203,J203,K203,L203)</f>
        <v>0</v>
      </c>
      <c r="I203" s="30"/>
      <c r="J203" s="30"/>
      <c r="K203" s="30"/>
      <c r="L203" s="30"/>
      <c r="M203" s="30"/>
      <c r="N203" s="30"/>
      <c r="O203" s="30">
        <v>29</v>
      </c>
      <c r="P203" s="30">
        <v>3</v>
      </c>
      <c r="Q203" s="39">
        <f t="shared" si="82"/>
        <v>698000</v>
      </c>
      <c r="R203" s="43">
        <v>80</v>
      </c>
      <c r="S203" s="43">
        <f t="shared" si="83"/>
        <v>558400</v>
      </c>
      <c r="T203" s="43">
        <v>172800</v>
      </c>
      <c r="U203" s="39">
        <f t="shared" si="84"/>
        <v>385600</v>
      </c>
      <c r="V203" s="65">
        <f t="shared" si="85"/>
        <v>944000</v>
      </c>
      <c r="W203" s="43">
        <f>VLOOKUP(A203,Sheet1!A$2:B$166,2,0)</f>
        <v>172800</v>
      </c>
    </row>
    <row r="204" spans="1:24">
      <c r="A204" s="30"/>
      <c r="B204" s="26" t="s">
        <v>381</v>
      </c>
      <c r="C204" s="24">
        <v>44</v>
      </c>
      <c r="D204" s="30"/>
      <c r="E204" s="30"/>
      <c r="F204" s="30">
        <v>44</v>
      </c>
      <c r="G204" s="30"/>
      <c r="H204" s="24">
        <v>0</v>
      </c>
      <c r="I204" s="30"/>
      <c r="J204" s="30"/>
      <c r="K204" s="30"/>
      <c r="L204" s="30"/>
      <c r="M204" s="30"/>
      <c r="N204" s="30"/>
      <c r="O204" s="30"/>
      <c r="P204" s="30"/>
      <c r="Q204" s="39">
        <f t="shared" si="82"/>
        <v>506000</v>
      </c>
      <c r="R204" s="43">
        <v>80</v>
      </c>
      <c r="S204" s="43">
        <f t="shared" si="83"/>
        <v>404800</v>
      </c>
      <c r="T204" s="43">
        <v>0</v>
      </c>
      <c r="U204" s="39">
        <f t="shared" si="84"/>
        <v>404800</v>
      </c>
      <c r="V204" s="65">
        <f t="shared" si="85"/>
        <v>809600</v>
      </c>
      <c r="W204" s="43">
        <f>X204</f>
        <v>0</v>
      </c>
    </row>
    <row r="205" spans="1:24">
      <c r="A205" s="31" t="s">
        <v>221</v>
      </c>
      <c r="B205" s="32"/>
      <c r="C205" s="29">
        <f t="shared" si="86"/>
        <v>95</v>
      </c>
      <c r="D205" s="29"/>
      <c r="E205" s="29"/>
      <c r="F205" s="29">
        <f t="shared" ref="F205:K205" si="87">SUM(F206:F207)</f>
        <v>95</v>
      </c>
      <c r="G205" s="29"/>
      <c r="H205" s="29">
        <f t="shared" si="87"/>
        <v>31</v>
      </c>
      <c r="I205" s="29"/>
      <c r="J205" s="29"/>
      <c r="K205" s="29">
        <f t="shared" si="87"/>
        <v>31</v>
      </c>
      <c r="L205" s="29"/>
      <c r="M205" s="29"/>
      <c r="N205" s="29"/>
      <c r="O205" s="29">
        <f>92+O207</f>
        <v>95</v>
      </c>
      <c r="P205" s="29">
        <f>32+P207</f>
        <v>32</v>
      </c>
      <c r="Q205" s="42">
        <f>SUM(Q206:Q207)</f>
        <v>1715000</v>
      </c>
      <c r="R205" s="42"/>
      <c r="S205" s="42">
        <f>SUM(S206:S207)</f>
        <v>1372000</v>
      </c>
      <c r="T205" s="42">
        <v>379200</v>
      </c>
      <c r="U205" s="42">
        <f t="shared" si="84"/>
        <v>992800</v>
      </c>
      <c r="V205" s="66">
        <f t="shared" si="85"/>
        <v>2364800</v>
      </c>
      <c r="W205" s="42">
        <f>VLOOKUP(A205,Sheet1!A$2:B$166,2,0)</f>
        <v>374400</v>
      </c>
      <c r="X205" s="41"/>
    </row>
    <row r="206" spans="1:24">
      <c r="A206" s="30"/>
      <c r="B206" s="26" t="s">
        <v>222</v>
      </c>
      <c r="C206" s="24">
        <f t="shared" si="86"/>
        <v>95</v>
      </c>
      <c r="D206" s="30"/>
      <c r="E206" s="30"/>
      <c r="F206" s="30">
        <v>95</v>
      </c>
      <c r="G206" s="30"/>
      <c r="H206" s="24">
        <f>SUM(I206,J206,K206,L206)</f>
        <v>31</v>
      </c>
      <c r="I206" s="30"/>
      <c r="J206" s="30"/>
      <c r="K206" s="30">
        <v>31</v>
      </c>
      <c r="L206" s="30"/>
      <c r="M206" s="30"/>
      <c r="N206" s="30"/>
      <c r="O206" s="30"/>
      <c r="P206" s="30"/>
      <c r="Q206" s="39">
        <f t="shared" ref="Q206:Q221" si="88">(D206*8+E206*8+F206*10+G206*10)*1150+(I206*8+J206*8+K206*10+L206*10+N206*5)*1950+(M206+O206+P206)*6000</f>
        <v>1697000</v>
      </c>
      <c r="R206" s="43">
        <v>80</v>
      </c>
      <c r="S206" s="43">
        <f t="shared" ref="S206:S221" si="89">Q206*R206/100</f>
        <v>1357600</v>
      </c>
      <c r="T206" s="43">
        <v>220800</v>
      </c>
      <c r="U206" s="39">
        <f t="shared" si="84"/>
        <v>1136800</v>
      </c>
      <c r="V206" s="65">
        <f t="shared" si="85"/>
        <v>2494400</v>
      </c>
      <c r="W206" s="43">
        <f>X206</f>
        <v>220800</v>
      </c>
      <c r="X206" s="18">
        <f>VLOOKUP(B206,Sheet1!D$2:E$138,2,0)</f>
        <v>220800</v>
      </c>
    </row>
    <row r="207" spans="1:24" ht="22.5">
      <c r="A207" s="158" t="s">
        <v>348</v>
      </c>
      <c r="B207" s="26"/>
      <c r="C207" s="24">
        <f t="shared" si="86"/>
        <v>0</v>
      </c>
      <c r="D207" s="30"/>
      <c r="E207" s="30"/>
      <c r="F207" s="30"/>
      <c r="G207" s="30"/>
      <c r="H207" s="24">
        <f>SUM(I207,J207,K207,L207)</f>
        <v>0</v>
      </c>
      <c r="I207" s="30"/>
      <c r="J207" s="30"/>
      <c r="K207" s="30"/>
      <c r="L207" s="30"/>
      <c r="M207" s="30"/>
      <c r="N207" s="30"/>
      <c r="O207" s="30">
        <v>3</v>
      </c>
      <c r="P207" s="30">
        <v>0</v>
      </c>
      <c r="Q207" s="39">
        <f t="shared" si="88"/>
        <v>18000</v>
      </c>
      <c r="R207" s="43">
        <v>80</v>
      </c>
      <c r="S207" s="43">
        <f t="shared" si="89"/>
        <v>14400</v>
      </c>
      <c r="T207" s="43">
        <v>4800</v>
      </c>
      <c r="U207" s="39">
        <f t="shared" si="84"/>
        <v>9600</v>
      </c>
      <c r="V207" s="65">
        <f t="shared" si="85"/>
        <v>24000</v>
      </c>
      <c r="W207" s="43">
        <f>VLOOKUP(A207,Sheet1!A$2:B$166,2,0)</f>
        <v>4800</v>
      </c>
    </row>
    <row r="208" spans="1:24">
      <c r="A208" s="31" t="s">
        <v>223</v>
      </c>
      <c r="B208" s="32"/>
      <c r="C208" s="29">
        <f t="shared" si="86"/>
        <v>429</v>
      </c>
      <c r="D208" s="29">
        <f>SUM(D209,D210,D211,D214,D215,D213,D216,D218)</f>
        <v>43</v>
      </c>
      <c r="E208" s="29">
        <f>SUM(E209,E210,E211,E214,E215,E213,E216,E218)</f>
        <v>186</v>
      </c>
      <c r="F208" s="29">
        <f>SUM(F209,F210,F211,F214,F215,F213,F216,F218)</f>
        <v>200</v>
      </c>
      <c r="G208" s="29"/>
      <c r="H208" s="29">
        <f>SUM(H209,H210,H211,H214,H215,H213,H216,H218)</f>
        <v>212</v>
      </c>
      <c r="I208" s="29">
        <f>SUM(I209,I210,I211,I214,I215,I213,I216,I218)</f>
        <v>29</v>
      </c>
      <c r="J208" s="29">
        <f>SUM(J209,J210,J211,J214,J215,J213,J216,J218)</f>
        <v>132</v>
      </c>
      <c r="K208" s="29">
        <f>SUM(K209,K210,K211,K214,K215,K213,K216,K218)</f>
        <v>51</v>
      </c>
      <c r="L208" s="29"/>
      <c r="M208" s="29"/>
      <c r="N208" s="29"/>
      <c r="O208" s="29">
        <f>SUM(O209,O210,O211,O214,O215,O213,O216,O218)</f>
        <v>549</v>
      </c>
      <c r="P208" s="29">
        <f>SUM(P209,P210,P211,P214,P215,P213,P216,P218)</f>
        <v>224</v>
      </c>
      <c r="Q208" s="42">
        <f>SUM(Q209,Q210,Q211,Q214,Q215,Q213,Q216,Q218)</f>
        <v>12550900</v>
      </c>
      <c r="R208" s="42"/>
      <c r="S208" s="42">
        <f>SUM(S209,S210,S211,S214,S215,S213,S216,S218)</f>
        <v>8612540</v>
      </c>
      <c r="T208" s="42">
        <v>5931360</v>
      </c>
      <c r="U208" s="42">
        <f t="shared" si="84"/>
        <v>2681180</v>
      </c>
      <c r="V208" s="66">
        <f t="shared" si="85"/>
        <v>11293720</v>
      </c>
      <c r="W208" s="42">
        <f>VLOOKUP(A208,Sheet1!A$2:B$166,2,0)</f>
        <v>5931360</v>
      </c>
      <c r="X208" s="41"/>
    </row>
    <row r="209" spans="1:24">
      <c r="A209" s="30" t="s">
        <v>224</v>
      </c>
      <c r="B209" s="26" t="s">
        <v>225</v>
      </c>
      <c r="C209" s="24">
        <f t="shared" si="86"/>
        <v>278</v>
      </c>
      <c r="D209" s="30">
        <v>43</v>
      </c>
      <c r="E209" s="30">
        <v>186</v>
      </c>
      <c r="F209" s="30">
        <v>49</v>
      </c>
      <c r="G209" s="30"/>
      <c r="H209" s="24">
        <f>SUM(I209,J209,K209,L209)</f>
        <v>175</v>
      </c>
      <c r="I209" s="30">
        <v>29</v>
      </c>
      <c r="J209" s="30">
        <v>132</v>
      </c>
      <c r="K209" s="30">
        <v>14</v>
      </c>
      <c r="L209" s="30"/>
      <c r="M209" s="30"/>
      <c r="N209" s="30"/>
      <c r="O209" s="30"/>
      <c r="P209" s="30"/>
      <c r="Q209" s="39">
        <f t="shared" si="88"/>
        <v>5454900</v>
      </c>
      <c r="R209" s="43">
        <v>60</v>
      </c>
      <c r="S209" s="43">
        <f t="shared" si="89"/>
        <v>3272940</v>
      </c>
      <c r="T209" s="43">
        <v>3148560</v>
      </c>
      <c r="U209" s="39">
        <f t="shared" ref="U209:U228" si="90">S209-T209</f>
        <v>124380</v>
      </c>
      <c r="V209" s="65">
        <f t="shared" ref="V209:V228" si="91">S209+U209</f>
        <v>3397320</v>
      </c>
      <c r="W209" s="43">
        <f>X209</f>
        <v>3148560</v>
      </c>
      <c r="X209" s="18">
        <f>VLOOKUP(B209,Sheet1!D$2:E$138,2,0)</f>
        <v>3148560</v>
      </c>
    </row>
    <row r="210" spans="1:24">
      <c r="A210" s="30" t="s">
        <v>226</v>
      </c>
      <c r="B210" s="26"/>
      <c r="C210" s="24">
        <f t="shared" si="86"/>
        <v>0</v>
      </c>
      <c r="D210" s="30"/>
      <c r="E210" s="30"/>
      <c r="F210" s="30"/>
      <c r="G210" s="30"/>
      <c r="H210" s="24">
        <f>SUM(I210,J210,K210,L210)</f>
        <v>0</v>
      </c>
      <c r="I210" s="30"/>
      <c r="J210" s="30"/>
      <c r="K210" s="30"/>
      <c r="L210" s="30"/>
      <c r="M210" s="30"/>
      <c r="N210" s="30"/>
      <c r="O210" s="30">
        <v>75</v>
      </c>
      <c r="P210" s="30">
        <v>30</v>
      </c>
      <c r="Q210" s="39">
        <f t="shared" si="88"/>
        <v>630000</v>
      </c>
      <c r="R210" s="43">
        <v>60</v>
      </c>
      <c r="S210" s="43">
        <f t="shared" si="89"/>
        <v>378000</v>
      </c>
      <c r="T210" s="43">
        <v>414000</v>
      </c>
      <c r="U210" s="39">
        <f t="shared" si="90"/>
        <v>-36000</v>
      </c>
      <c r="V210" s="65">
        <f t="shared" si="91"/>
        <v>342000</v>
      </c>
      <c r="W210" s="43">
        <f>VLOOKUP(A210,Sheet1!A$2:B$166,2,0)</f>
        <v>414000</v>
      </c>
    </row>
    <row r="211" spans="1:24">
      <c r="A211" s="160" t="s">
        <v>227</v>
      </c>
      <c r="B211" s="26"/>
      <c r="C211" s="24">
        <f t="shared" si="86"/>
        <v>24</v>
      </c>
      <c r="D211" s="30"/>
      <c r="E211" s="30"/>
      <c r="F211" s="30">
        <v>24</v>
      </c>
      <c r="G211" s="30"/>
      <c r="H211" s="24">
        <f>SUM(I211,J211,K211,L211)</f>
        <v>12</v>
      </c>
      <c r="I211" s="30"/>
      <c r="J211" s="30"/>
      <c r="K211" s="30">
        <v>12</v>
      </c>
      <c r="L211" s="30"/>
      <c r="M211" s="30"/>
      <c r="N211" s="30"/>
      <c r="O211" s="30">
        <v>43</v>
      </c>
      <c r="P211" s="30">
        <v>24</v>
      </c>
      <c r="Q211" s="39">
        <f t="shared" si="88"/>
        <v>912000</v>
      </c>
      <c r="R211" s="43">
        <v>60</v>
      </c>
      <c r="S211" s="43">
        <f t="shared" si="89"/>
        <v>547200</v>
      </c>
      <c r="T211" s="43">
        <v>421200</v>
      </c>
      <c r="U211" s="39">
        <f t="shared" si="90"/>
        <v>126000</v>
      </c>
      <c r="V211" s="65">
        <f t="shared" si="91"/>
        <v>673200</v>
      </c>
      <c r="W211" s="43">
        <f>VLOOKUP(A211,Sheet1!A$2:B$166,2,0)</f>
        <v>421200</v>
      </c>
    </row>
    <row r="212" spans="1:24">
      <c r="A212" s="30"/>
      <c r="B212" s="26" t="s">
        <v>349</v>
      </c>
      <c r="C212" s="24">
        <v>24</v>
      </c>
      <c r="D212" s="30"/>
      <c r="E212" s="30"/>
      <c r="F212" s="30">
        <v>24</v>
      </c>
      <c r="G212" s="30"/>
      <c r="H212" s="24">
        <v>12</v>
      </c>
      <c r="I212" s="30"/>
      <c r="J212" s="30"/>
      <c r="K212" s="30">
        <v>12</v>
      </c>
      <c r="L212" s="30"/>
      <c r="M212" s="30"/>
      <c r="N212" s="30"/>
      <c r="O212" s="30"/>
      <c r="P212" s="30"/>
      <c r="Q212" s="39">
        <f t="shared" si="88"/>
        <v>510000</v>
      </c>
      <c r="R212" s="43">
        <v>60</v>
      </c>
      <c r="S212" s="43">
        <f t="shared" si="89"/>
        <v>306000</v>
      </c>
      <c r="T212" s="43">
        <v>0</v>
      </c>
      <c r="U212" s="39">
        <f t="shared" si="90"/>
        <v>306000</v>
      </c>
      <c r="V212" s="65">
        <f t="shared" si="91"/>
        <v>612000</v>
      </c>
      <c r="W212" s="43">
        <f>X212</f>
        <v>0</v>
      </c>
    </row>
    <row r="213" spans="1:24" ht="27" customHeight="1">
      <c r="A213" s="24" t="s">
        <v>350</v>
      </c>
      <c r="B213" s="26"/>
      <c r="C213" s="24">
        <f>SUM(D213,E213,F213,G213)</f>
        <v>0</v>
      </c>
      <c r="D213" s="30"/>
      <c r="E213" s="30"/>
      <c r="F213" s="30"/>
      <c r="G213" s="30"/>
      <c r="H213" s="24">
        <f>SUM(I213,J213,K213,L213)</f>
        <v>0</v>
      </c>
      <c r="I213" s="30"/>
      <c r="J213" s="30"/>
      <c r="K213" s="30"/>
      <c r="L213" s="30"/>
      <c r="M213" s="30"/>
      <c r="N213" s="30"/>
      <c r="O213" s="30">
        <v>4</v>
      </c>
      <c r="P213" s="30">
        <v>3</v>
      </c>
      <c r="Q213" s="39">
        <f t="shared" si="88"/>
        <v>42000</v>
      </c>
      <c r="R213" s="43">
        <v>60</v>
      </c>
      <c r="S213" s="43">
        <f t="shared" si="89"/>
        <v>25200</v>
      </c>
      <c r="T213" s="43">
        <v>3600</v>
      </c>
      <c r="U213" s="39">
        <f t="shared" si="90"/>
        <v>21600</v>
      </c>
      <c r="V213" s="65">
        <f t="shared" si="91"/>
        <v>46800</v>
      </c>
      <c r="W213" s="43">
        <f>VLOOKUP(A213,Sheet1!A$2:B$166,2,0)</f>
        <v>3600</v>
      </c>
    </row>
    <row r="214" spans="1:24">
      <c r="A214" s="30" t="s">
        <v>228</v>
      </c>
      <c r="B214" s="26"/>
      <c r="C214" s="24">
        <f>SUM(D214,E214,F214,G214)</f>
        <v>0</v>
      </c>
      <c r="D214" s="30"/>
      <c r="E214" s="30"/>
      <c r="F214" s="30"/>
      <c r="G214" s="30"/>
      <c r="H214" s="24">
        <f>SUM(I214,J214,K214,L214)</f>
        <v>0</v>
      </c>
      <c r="I214" s="30"/>
      <c r="J214" s="30"/>
      <c r="K214" s="30"/>
      <c r="L214" s="30"/>
      <c r="M214" s="30"/>
      <c r="N214" s="30"/>
      <c r="O214" s="30">
        <v>5</v>
      </c>
      <c r="P214" s="30">
        <v>7</v>
      </c>
      <c r="Q214" s="39">
        <f t="shared" si="88"/>
        <v>72000</v>
      </c>
      <c r="R214" s="43">
        <v>60</v>
      </c>
      <c r="S214" s="43">
        <f t="shared" si="89"/>
        <v>43200</v>
      </c>
      <c r="T214" s="43">
        <v>147600</v>
      </c>
      <c r="U214" s="39">
        <f t="shared" si="90"/>
        <v>-104400</v>
      </c>
      <c r="V214" s="65">
        <f t="shared" si="91"/>
        <v>-61200</v>
      </c>
      <c r="W214" s="43">
        <f>VLOOKUP(A214,Sheet1!A$2:B$166,2,0)</f>
        <v>147600</v>
      </c>
    </row>
    <row r="215" spans="1:24">
      <c r="A215" s="30" t="s">
        <v>229</v>
      </c>
      <c r="B215" s="26"/>
      <c r="C215" s="24">
        <f>SUM(D215,E215,F215,G215)</f>
        <v>0</v>
      </c>
      <c r="D215" s="30"/>
      <c r="E215" s="30"/>
      <c r="F215" s="30"/>
      <c r="G215" s="30"/>
      <c r="H215" s="24">
        <f>SUM(I215,J215,K215,L215)</f>
        <v>0</v>
      </c>
      <c r="I215" s="30"/>
      <c r="J215" s="30"/>
      <c r="K215" s="30"/>
      <c r="L215" s="30"/>
      <c r="M215" s="30"/>
      <c r="N215" s="30"/>
      <c r="O215" s="30">
        <v>1</v>
      </c>
      <c r="P215" s="30">
        <v>4</v>
      </c>
      <c r="Q215" s="39">
        <f t="shared" si="88"/>
        <v>30000</v>
      </c>
      <c r="R215" s="43">
        <v>60</v>
      </c>
      <c r="S215" s="43">
        <f t="shared" si="89"/>
        <v>18000</v>
      </c>
      <c r="T215" s="43">
        <v>25200</v>
      </c>
      <c r="U215" s="39">
        <f t="shared" si="90"/>
        <v>-7200</v>
      </c>
      <c r="V215" s="65">
        <f t="shared" si="91"/>
        <v>10800</v>
      </c>
      <c r="W215" s="43">
        <f>VLOOKUP(A215,Sheet1!A$2:B$166,2,0)</f>
        <v>25200</v>
      </c>
    </row>
    <row r="216" spans="1:24">
      <c r="A216" s="160" t="s">
        <v>231</v>
      </c>
      <c r="B216" s="26"/>
      <c r="C216" s="24">
        <f>SUM(D216,E216,F216,G216)</f>
        <v>36</v>
      </c>
      <c r="D216" s="30"/>
      <c r="E216" s="30"/>
      <c r="F216" s="30">
        <v>36</v>
      </c>
      <c r="G216" s="30"/>
      <c r="H216" s="24">
        <f>SUM(I216,J216,K216,L216)</f>
        <v>25</v>
      </c>
      <c r="I216" s="30"/>
      <c r="J216" s="30"/>
      <c r="K216" s="30">
        <v>25</v>
      </c>
      <c r="L216" s="30"/>
      <c r="M216" s="30"/>
      <c r="N216" s="30"/>
      <c r="O216" s="30">
        <v>265</v>
      </c>
      <c r="P216" s="30">
        <v>107</v>
      </c>
      <c r="Q216" s="39">
        <f t="shared" si="88"/>
        <v>3133500</v>
      </c>
      <c r="R216" s="43">
        <v>80</v>
      </c>
      <c r="S216" s="43">
        <f t="shared" si="89"/>
        <v>2506800</v>
      </c>
      <c r="T216" s="43">
        <v>1478400</v>
      </c>
      <c r="U216" s="39">
        <f t="shared" si="90"/>
        <v>1028400</v>
      </c>
      <c r="V216" s="65">
        <f t="shared" si="91"/>
        <v>3535200</v>
      </c>
      <c r="W216" s="43">
        <f>VLOOKUP(A216,Sheet1!A$2:B$166,2,0)</f>
        <v>1478400</v>
      </c>
    </row>
    <row r="217" spans="1:24">
      <c r="A217" s="30"/>
      <c r="B217" s="26" t="s">
        <v>351</v>
      </c>
      <c r="C217" s="24">
        <v>36</v>
      </c>
      <c r="D217" s="30"/>
      <c r="E217" s="30"/>
      <c r="F217" s="30">
        <v>36</v>
      </c>
      <c r="G217" s="30"/>
      <c r="H217" s="24">
        <v>25</v>
      </c>
      <c r="I217" s="30"/>
      <c r="J217" s="30"/>
      <c r="K217" s="30">
        <v>25</v>
      </c>
      <c r="L217" s="30"/>
      <c r="M217" s="30"/>
      <c r="N217" s="30"/>
      <c r="O217" s="30"/>
      <c r="P217" s="30"/>
      <c r="Q217" s="39">
        <f t="shared" si="88"/>
        <v>901500</v>
      </c>
      <c r="R217" s="43">
        <v>80</v>
      </c>
      <c r="S217" s="43">
        <f t="shared" si="89"/>
        <v>721200</v>
      </c>
      <c r="T217" s="43">
        <v>0</v>
      </c>
      <c r="U217" s="39">
        <f t="shared" si="90"/>
        <v>721200</v>
      </c>
      <c r="V217" s="65">
        <f t="shared" si="91"/>
        <v>1442400</v>
      </c>
      <c r="W217" s="43">
        <f>X217</f>
        <v>0</v>
      </c>
    </row>
    <row r="218" spans="1:24">
      <c r="A218" s="30" t="s">
        <v>233</v>
      </c>
      <c r="B218" s="25"/>
      <c r="C218" s="24">
        <f>SUM(D218,E218,F218,G218)</f>
        <v>91</v>
      </c>
      <c r="D218" s="30"/>
      <c r="E218" s="30"/>
      <c r="F218" s="30">
        <f>F219</f>
        <v>91</v>
      </c>
      <c r="G218" s="30"/>
      <c r="H218" s="24">
        <f>SUM(I218,J218,K218,L218)</f>
        <v>0</v>
      </c>
      <c r="I218" s="30"/>
      <c r="J218" s="30"/>
      <c r="K218" s="30"/>
      <c r="L218" s="30"/>
      <c r="M218" s="30"/>
      <c r="N218" s="30"/>
      <c r="O218" s="24">
        <v>156</v>
      </c>
      <c r="P218" s="24">
        <v>49</v>
      </c>
      <c r="Q218" s="39">
        <f t="shared" si="88"/>
        <v>2276500</v>
      </c>
      <c r="R218" s="39">
        <v>80</v>
      </c>
      <c r="S218" s="43">
        <f t="shared" si="89"/>
        <v>1821200</v>
      </c>
      <c r="T218" s="43">
        <v>292800</v>
      </c>
      <c r="U218" s="39">
        <f t="shared" si="90"/>
        <v>1528400</v>
      </c>
      <c r="V218" s="65">
        <f t="shared" si="91"/>
        <v>3349600</v>
      </c>
      <c r="W218" s="43">
        <f>VLOOKUP(A218,Sheet1!A$2:B$166,2,0)</f>
        <v>292800</v>
      </c>
    </row>
    <row r="219" spans="1:24">
      <c r="A219" s="30"/>
      <c r="B219" s="26" t="s">
        <v>234</v>
      </c>
      <c r="C219" s="24">
        <f>SUM(D219,E219,F219,G219)</f>
        <v>91</v>
      </c>
      <c r="D219" s="24"/>
      <c r="E219" s="24"/>
      <c r="F219" s="24">
        <v>91</v>
      </c>
      <c r="G219" s="24"/>
      <c r="H219" s="24">
        <f>SUM(I219,J219,K219,L219)</f>
        <v>0</v>
      </c>
      <c r="I219" s="24"/>
      <c r="J219" s="24"/>
      <c r="K219" s="24"/>
      <c r="L219" s="24"/>
      <c r="M219" s="24"/>
      <c r="N219" s="24"/>
      <c r="O219" s="30"/>
      <c r="P219" s="30"/>
      <c r="Q219" s="39">
        <f t="shared" si="88"/>
        <v>1046500</v>
      </c>
      <c r="R219" s="39">
        <v>80</v>
      </c>
      <c r="S219" s="43">
        <f t="shared" si="89"/>
        <v>837200</v>
      </c>
      <c r="T219" s="43">
        <v>220800</v>
      </c>
      <c r="U219" s="39">
        <f t="shared" si="90"/>
        <v>616400</v>
      </c>
      <c r="V219" s="65">
        <f t="shared" si="91"/>
        <v>1453600</v>
      </c>
      <c r="W219" s="43">
        <f>X219</f>
        <v>220800</v>
      </c>
      <c r="X219" s="18">
        <f>VLOOKUP(B219,Sheet1!D$2:E$138,2,0)</f>
        <v>220800</v>
      </c>
    </row>
    <row r="220" spans="1:24">
      <c r="A220" s="27" t="s">
        <v>235</v>
      </c>
      <c r="B220" s="32"/>
      <c r="C220" s="29">
        <f>SUM(D220,E220,F220,G220)</f>
        <v>30</v>
      </c>
      <c r="D220" s="47">
        <v>5</v>
      </c>
      <c r="E220" s="47">
        <v>1</v>
      </c>
      <c r="F220" s="47">
        <v>9</v>
      </c>
      <c r="G220" s="47">
        <v>15</v>
      </c>
      <c r="H220" s="29">
        <f>SUM(I220,J220,K220,L220)</f>
        <v>0</v>
      </c>
      <c r="I220" s="47"/>
      <c r="J220" s="47"/>
      <c r="K220" s="47"/>
      <c r="L220" s="47"/>
      <c r="M220" s="47">
        <f>M221+M223</f>
        <v>7</v>
      </c>
      <c r="N220" s="47"/>
      <c r="O220" s="47">
        <v>516</v>
      </c>
      <c r="P220" s="47">
        <v>282</v>
      </c>
      <c r="Q220" s="42">
        <f t="shared" si="88"/>
        <v>5161200</v>
      </c>
      <c r="R220" s="42">
        <v>80</v>
      </c>
      <c r="S220" s="44">
        <f t="shared" si="89"/>
        <v>4128960</v>
      </c>
      <c r="T220" s="42">
        <v>1382400</v>
      </c>
      <c r="U220" s="42">
        <f t="shared" si="90"/>
        <v>2746560</v>
      </c>
      <c r="V220" s="66">
        <f t="shared" si="91"/>
        <v>6875520</v>
      </c>
      <c r="W220" s="44">
        <f>VLOOKUP(A220,Sheet1!A$2:B$166,2,0)</f>
        <v>1382400</v>
      </c>
    </row>
    <row r="221" spans="1:24">
      <c r="A221" s="30"/>
      <c r="B221" s="26" t="s">
        <v>352</v>
      </c>
      <c r="C221" s="24">
        <f>SUM(D221,E221,F221,G221)</f>
        <v>30</v>
      </c>
      <c r="D221" s="30">
        <v>5</v>
      </c>
      <c r="E221" s="30">
        <v>1</v>
      </c>
      <c r="F221" s="30">
        <v>9</v>
      </c>
      <c r="G221" s="30">
        <v>15</v>
      </c>
      <c r="H221" s="24">
        <f>SUM(I221,J221,K221,L221)</f>
        <v>0</v>
      </c>
      <c r="I221" s="30"/>
      <c r="J221" s="30"/>
      <c r="K221" s="30"/>
      <c r="L221" s="30"/>
      <c r="M221" s="30"/>
      <c r="N221" s="30"/>
      <c r="O221" s="30"/>
      <c r="P221" s="30"/>
      <c r="Q221" s="39">
        <f t="shared" si="88"/>
        <v>331200</v>
      </c>
      <c r="R221" s="43">
        <v>80</v>
      </c>
      <c r="S221" s="43">
        <f t="shared" si="89"/>
        <v>264960</v>
      </c>
      <c r="T221" s="43">
        <v>0</v>
      </c>
      <c r="U221" s="39">
        <f t="shared" si="90"/>
        <v>264960</v>
      </c>
      <c r="V221" s="65">
        <f t="shared" si="91"/>
        <v>529920</v>
      </c>
      <c r="W221" s="43">
        <f>X221</f>
        <v>0</v>
      </c>
    </row>
    <row r="222" spans="1:24">
      <c r="A222" s="30"/>
      <c r="B222" s="26" t="s">
        <v>237</v>
      </c>
      <c r="C222" s="24"/>
      <c r="D222" s="30"/>
      <c r="E222" s="30"/>
      <c r="F222" s="30"/>
      <c r="G222" s="30"/>
      <c r="H222" s="24"/>
      <c r="I222" s="30"/>
      <c r="J222" s="30"/>
      <c r="K222" s="30"/>
      <c r="L222" s="30"/>
      <c r="M222" s="30"/>
      <c r="N222" s="30"/>
      <c r="O222" s="30"/>
      <c r="P222" s="30"/>
      <c r="Q222" s="39"/>
      <c r="R222" s="43"/>
      <c r="S222" s="43"/>
      <c r="T222" s="43">
        <v>14400</v>
      </c>
      <c r="U222" s="39">
        <f t="shared" si="90"/>
        <v>-14400</v>
      </c>
      <c r="V222" s="65">
        <f t="shared" si="91"/>
        <v>-14400</v>
      </c>
      <c r="W222" s="43"/>
    </row>
    <row r="223" spans="1:24">
      <c r="A223" s="30"/>
      <c r="B223" s="26" t="s">
        <v>238</v>
      </c>
      <c r="C223" s="24">
        <f>SUM(D223,E223,F223,G223)</f>
        <v>0</v>
      </c>
      <c r="D223" s="30"/>
      <c r="E223" s="30"/>
      <c r="F223" s="30"/>
      <c r="G223" s="30"/>
      <c r="H223" s="24">
        <f>SUM(I223,J223,K223,L223)</f>
        <v>0</v>
      </c>
      <c r="I223" s="30"/>
      <c r="J223" s="30"/>
      <c r="K223" s="30"/>
      <c r="L223" s="30"/>
      <c r="M223" s="30">
        <v>7</v>
      </c>
      <c r="N223" s="30"/>
      <c r="O223" s="30"/>
      <c r="P223" s="30"/>
      <c r="Q223" s="39">
        <f>(D223*8+E223*8+F223*10+G223*10)*1150+(I223*8+J223*8+K223*10+L223*10+N223*5)*1950+(M223+O223+P223)*6000</f>
        <v>42000</v>
      </c>
      <c r="R223" s="43">
        <v>80</v>
      </c>
      <c r="S223" s="43">
        <f>Q223*R223/100</f>
        <v>33600</v>
      </c>
      <c r="T223" s="43">
        <v>33600</v>
      </c>
      <c r="U223" s="39">
        <f t="shared" si="90"/>
        <v>0</v>
      </c>
      <c r="V223" s="65">
        <f t="shared" si="91"/>
        <v>33600</v>
      </c>
      <c r="W223" s="43">
        <f>X223</f>
        <v>33600</v>
      </c>
      <c r="X223" s="18">
        <f>VLOOKUP(B223,Sheet1!D$2:E$138,2,0)</f>
        <v>33600</v>
      </c>
    </row>
    <row r="224" spans="1:24">
      <c r="A224" s="161" t="s">
        <v>232</v>
      </c>
      <c r="B224" s="32"/>
      <c r="C224" s="29">
        <f>SUM(D224,E224,F224,G224)</f>
        <v>56</v>
      </c>
      <c r="D224" s="47"/>
      <c r="E224" s="47"/>
      <c r="F224" s="47">
        <v>56</v>
      </c>
      <c r="G224" s="47"/>
      <c r="H224" s="29">
        <f>SUM(I224,J224,K224,L224)</f>
        <v>28</v>
      </c>
      <c r="I224" s="47"/>
      <c r="J224" s="47"/>
      <c r="K224" s="47">
        <v>28</v>
      </c>
      <c r="L224" s="47"/>
      <c r="M224" s="47"/>
      <c r="N224" s="47"/>
      <c r="O224" s="47">
        <v>337</v>
      </c>
      <c r="P224" s="47">
        <v>105</v>
      </c>
      <c r="Q224" s="42">
        <f>(D224*8+E224*8+F224*10+G224*10)*1150+(I224*8+J224*8+K224*10+L224*10+N224*5)*1950+(M224+O224+P224)*6000</f>
        <v>3842000</v>
      </c>
      <c r="R224" s="44">
        <v>80</v>
      </c>
      <c r="S224" s="44">
        <f>Q224*R224/100</f>
        <v>3073600</v>
      </c>
      <c r="T224" s="42">
        <v>1396800</v>
      </c>
      <c r="U224" s="42">
        <f t="shared" si="90"/>
        <v>1676800</v>
      </c>
      <c r="V224" s="66">
        <f t="shared" si="91"/>
        <v>4750400</v>
      </c>
      <c r="W224" s="44">
        <f>VLOOKUP(A224,Sheet1!A$2:B$166,2,0)</f>
        <v>1396800</v>
      </c>
    </row>
    <row r="225" spans="1:24">
      <c r="A225" s="30"/>
      <c r="B225" s="26" t="s">
        <v>353</v>
      </c>
      <c r="C225" s="24">
        <v>56</v>
      </c>
      <c r="D225" s="30"/>
      <c r="E225" s="30"/>
      <c r="F225" s="30">
        <v>56</v>
      </c>
      <c r="G225" s="30"/>
      <c r="H225" s="24">
        <v>28</v>
      </c>
      <c r="I225" s="30"/>
      <c r="J225" s="30"/>
      <c r="K225" s="30">
        <v>28</v>
      </c>
      <c r="L225" s="30"/>
      <c r="M225" s="30"/>
      <c r="N225" s="30"/>
      <c r="O225" s="30"/>
      <c r="P225" s="30"/>
      <c r="Q225" s="39">
        <f>(D225*8+E225*8+F225*10+G225*10)*1150+(I225*8+J225*8+K225*10+L225*10+N225*5)*1950+(M225+O225+P225)*6000</f>
        <v>1190000</v>
      </c>
      <c r="R225" s="43">
        <v>80</v>
      </c>
      <c r="S225" s="43">
        <f>Q225*R225/100</f>
        <v>952000</v>
      </c>
      <c r="T225" s="43">
        <v>0</v>
      </c>
      <c r="U225" s="39">
        <f t="shared" si="90"/>
        <v>952000</v>
      </c>
      <c r="V225" s="65">
        <f t="shared" si="91"/>
        <v>1904000</v>
      </c>
      <c r="W225" s="43">
        <f>X225</f>
        <v>0</v>
      </c>
    </row>
    <row r="226" spans="1:24">
      <c r="A226" s="31" t="s">
        <v>239</v>
      </c>
      <c r="B226" s="32"/>
      <c r="C226" s="29">
        <f t="shared" ref="C226:C281" si="92">SUM(D226,E226,F226,G226)</f>
        <v>48</v>
      </c>
      <c r="D226" s="29"/>
      <c r="E226" s="29"/>
      <c r="F226" s="29">
        <v>48</v>
      </c>
      <c r="G226" s="29"/>
      <c r="H226" s="29">
        <f t="shared" ref="H226:H241" si="93">SUM(I226,J226,K226,L226)</f>
        <v>24</v>
      </c>
      <c r="I226" s="29"/>
      <c r="J226" s="29"/>
      <c r="K226" s="29">
        <v>24</v>
      </c>
      <c r="L226" s="29"/>
      <c r="M226" s="29"/>
      <c r="N226" s="29"/>
      <c r="O226" s="29">
        <v>148</v>
      </c>
      <c r="P226" s="29">
        <v>58</v>
      </c>
      <c r="Q226" s="42">
        <f>(D226*8+E226*8+F226*10+G226*10)*1150+(I226*8+J226*8+K226*10+L226*10+N226*5)*1950+(M226+O226+P226)*6000</f>
        <v>2256000</v>
      </c>
      <c r="R226" s="42">
        <v>80</v>
      </c>
      <c r="S226" s="44">
        <f>Q226*R226/100</f>
        <v>1804800</v>
      </c>
      <c r="T226" s="42">
        <v>1041600</v>
      </c>
      <c r="U226" s="42">
        <f t="shared" si="90"/>
        <v>763200</v>
      </c>
      <c r="V226" s="66">
        <f t="shared" si="91"/>
        <v>2568000</v>
      </c>
      <c r="W226" s="44">
        <f>VLOOKUP(A226,Sheet1!A$2:B$166,2,0)</f>
        <v>1041600</v>
      </c>
      <c r="X226" s="41"/>
    </row>
    <row r="227" spans="1:24">
      <c r="A227" s="24"/>
      <c r="B227" s="26" t="s">
        <v>354</v>
      </c>
      <c r="C227" s="24">
        <v>48</v>
      </c>
      <c r="D227" s="24"/>
      <c r="E227" s="24"/>
      <c r="F227" s="24">
        <v>48</v>
      </c>
      <c r="G227" s="24"/>
      <c r="H227" s="24">
        <v>24</v>
      </c>
      <c r="I227" s="24"/>
      <c r="J227" s="24"/>
      <c r="K227" s="24">
        <v>24</v>
      </c>
      <c r="L227" s="24"/>
      <c r="M227" s="24"/>
      <c r="N227" s="24"/>
      <c r="O227" s="24"/>
      <c r="P227" s="24"/>
      <c r="Q227" s="39">
        <f>(D227*8+E227*8+F227*10+G227*10)*1150+(I227*8+J227*8+K227*10+L227*10+N227*5)*1950+(M227+O227+P227)*6000</f>
        <v>1020000</v>
      </c>
      <c r="R227" s="39">
        <v>80</v>
      </c>
      <c r="S227" s="43">
        <f>Q227*R227/100</f>
        <v>816000</v>
      </c>
      <c r="T227" s="43">
        <v>0</v>
      </c>
      <c r="U227" s="39">
        <f t="shared" si="90"/>
        <v>816000</v>
      </c>
      <c r="V227" s="65">
        <f t="shared" si="91"/>
        <v>1632000</v>
      </c>
      <c r="W227" s="43">
        <f>X227</f>
        <v>0</v>
      </c>
    </row>
    <row r="228" spans="1:24">
      <c r="A228" s="31" t="s">
        <v>240</v>
      </c>
      <c r="B228" s="32"/>
      <c r="C228" s="29">
        <f t="shared" si="92"/>
        <v>648</v>
      </c>
      <c r="D228" s="29"/>
      <c r="E228" s="29">
        <f>SUM(E229,E230,E234,E232,E233,E235)</f>
        <v>198</v>
      </c>
      <c r="F228" s="29">
        <f>SUM(F229,F230,F234,F232,F233,F235)</f>
        <v>349</v>
      </c>
      <c r="G228" s="29">
        <f>SUM(G229,G230,G234,G232,G233,G235)</f>
        <v>101</v>
      </c>
      <c r="H228" s="29">
        <f>SUM(H229,H230,H234,H232,H233,H235)</f>
        <v>170</v>
      </c>
      <c r="I228" s="29"/>
      <c r="J228" s="29">
        <f t="shared" ref="J228:Q228" si="94">SUM(J229,J230,J234,J232,J233,J235)</f>
        <v>100</v>
      </c>
      <c r="K228" s="29">
        <f t="shared" si="94"/>
        <v>70</v>
      </c>
      <c r="L228" s="29"/>
      <c r="M228" s="29"/>
      <c r="N228" s="29"/>
      <c r="O228" s="29">
        <f t="shared" si="94"/>
        <v>848</v>
      </c>
      <c r="P228" s="29">
        <f t="shared" si="94"/>
        <v>208</v>
      </c>
      <c r="Q228" s="42">
        <f t="shared" si="94"/>
        <v>16257600</v>
      </c>
      <c r="R228" s="42"/>
      <c r="S228" s="42">
        <f>SUM(S229,S230,S234,S232,S233,S235)</f>
        <v>11646100</v>
      </c>
      <c r="T228" s="42">
        <v>10237120</v>
      </c>
      <c r="U228" s="42">
        <f t="shared" si="90"/>
        <v>1408980</v>
      </c>
      <c r="V228" s="66">
        <f t="shared" si="91"/>
        <v>13055080</v>
      </c>
      <c r="W228" s="42">
        <f>VLOOKUP(A228,Sheet1!A$2:B$166,2,0)</f>
        <v>10237120</v>
      </c>
      <c r="X228" s="41"/>
    </row>
    <row r="229" spans="1:24">
      <c r="A229" s="30" t="s">
        <v>241</v>
      </c>
      <c r="B229" s="26" t="s">
        <v>242</v>
      </c>
      <c r="C229" s="24">
        <f t="shared" si="92"/>
        <v>284</v>
      </c>
      <c r="D229" s="30"/>
      <c r="E229" s="30">
        <v>107</v>
      </c>
      <c r="F229" s="30">
        <v>177</v>
      </c>
      <c r="G229" s="30"/>
      <c r="H229" s="24">
        <f t="shared" si="93"/>
        <v>132</v>
      </c>
      <c r="I229" s="30"/>
      <c r="J229" s="30">
        <v>80</v>
      </c>
      <c r="K229" s="30">
        <v>52</v>
      </c>
      <c r="L229" s="30"/>
      <c r="M229" s="30"/>
      <c r="N229" s="30"/>
      <c r="O229" s="30">
        <v>96</v>
      </c>
      <c r="P229" s="30">
        <v>28</v>
      </c>
      <c r="Q229" s="39">
        <f t="shared" ref="Q229:Q241" si="95">(D229*8+E229*8+F229*10+G229*10)*1150+(I229*8+J229*8+K229*10+L229*10+N229*5)*1950+(M229+O229+P229)*6000</f>
        <v>6025900</v>
      </c>
      <c r="R229" s="43">
        <v>60</v>
      </c>
      <c r="S229" s="43">
        <f t="shared" ref="S229:S237" si="96">Q229*R229/100</f>
        <v>3615540</v>
      </c>
      <c r="T229" s="43">
        <v>3150120</v>
      </c>
      <c r="U229" s="39">
        <f t="shared" ref="U229:U242" si="97">S229-T229</f>
        <v>465420</v>
      </c>
      <c r="V229" s="65">
        <f t="shared" ref="V229:V242" si="98">S229+U229</f>
        <v>4080960</v>
      </c>
      <c r="W229" s="43">
        <f>X229</f>
        <v>3150120</v>
      </c>
      <c r="X229" s="18">
        <f>VLOOKUP(B229,Sheet1!D$2:E$138,2,0)</f>
        <v>3150120</v>
      </c>
    </row>
    <row r="230" spans="1:24">
      <c r="A230" s="30" t="s">
        <v>355</v>
      </c>
      <c r="B230" s="26"/>
      <c r="C230" s="24">
        <f t="shared" si="92"/>
        <v>101</v>
      </c>
      <c r="D230" s="30"/>
      <c r="E230" s="30">
        <f t="shared" ref="E230:J230" si="99">E231</f>
        <v>45</v>
      </c>
      <c r="F230" s="30">
        <f t="shared" si="99"/>
        <v>56</v>
      </c>
      <c r="G230" s="30"/>
      <c r="H230" s="24">
        <f t="shared" si="93"/>
        <v>38</v>
      </c>
      <c r="I230" s="30"/>
      <c r="J230" s="30">
        <f t="shared" si="99"/>
        <v>20</v>
      </c>
      <c r="K230" s="30">
        <v>18</v>
      </c>
      <c r="L230" s="30"/>
      <c r="M230" s="30"/>
      <c r="N230" s="30"/>
      <c r="O230" s="30">
        <v>315</v>
      </c>
      <c r="P230" s="30">
        <v>49</v>
      </c>
      <c r="Q230" s="39">
        <f t="shared" si="95"/>
        <v>3905000</v>
      </c>
      <c r="R230" s="43">
        <v>80</v>
      </c>
      <c r="S230" s="43">
        <f t="shared" si="96"/>
        <v>3124000</v>
      </c>
      <c r="T230" s="43">
        <v>1491200</v>
      </c>
      <c r="U230" s="39">
        <f t="shared" si="97"/>
        <v>1632800</v>
      </c>
      <c r="V230" s="65">
        <f t="shared" si="98"/>
        <v>4756800</v>
      </c>
      <c r="W230" s="43">
        <f>VLOOKUP(A230,Sheet1!A$2:B$166,2,0)</f>
        <v>1116800</v>
      </c>
    </row>
    <row r="231" spans="1:24">
      <c r="A231" s="30"/>
      <c r="B231" s="26" t="s">
        <v>244</v>
      </c>
      <c r="C231" s="24">
        <f t="shared" si="92"/>
        <v>101</v>
      </c>
      <c r="D231" s="30"/>
      <c r="E231" s="30">
        <v>45</v>
      </c>
      <c r="F231" s="30">
        <v>56</v>
      </c>
      <c r="G231" s="30"/>
      <c r="H231" s="24">
        <f t="shared" si="93"/>
        <v>38</v>
      </c>
      <c r="I231" s="30"/>
      <c r="J231" s="30">
        <v>20</v>
      </c>
      <c r="K231" s="30">
        <v>18</v>
      </c>
      <c r="L231" s="30"/>
      <c r="M231" s="30"/>
      <c r="N231" s="30"/>
      <c r="O231" s="30"/>
      <c r="P231" s="30"/>
      <c r="Q231" s="39">
        <f t="shared" si="95"/>
        <v>1721000</v>
      </c>
      <c r="R231" s="43">
        <v>80</v>
      </c>
      <c r="S231" s="43">
        <f t="shared" si="96"/>
        <v>1376800</v>
      </c>
      <c r="T231" s="43">
        <v>646400</v>
      </c>
      <c r="U231" s="39">
        <f t="shared" si="97"/>
        <v>730400</v>
      </c>
      <c r="V231" s="65">
        <f t="shared" si="98"/>
        <v>2107200</v>
      </c>
      <c r="W231" s="43">
        <f>X231</f>
        <v>646400</v>
      </c>
      <c r="X231" s="18">
        <f>VLOOKUP(B231,Sheet1!D$2:E$138,2,0)</f>
        <v>646400</v>
      </c>
    </row>
    <row r="232" spans="1:24" ht="23.25" customHeight="1">
      <c r="A232" s="24" t="s">
        <v>356</v>
      </c>
      <c r="B232" s="26"/>
      <c r="C232" s="24">
        <f t="shared" si="92"/>
        <v>0</v>
      </c>
      <c r="D232" s="30"/>
      <c r="E232" s="30"/>
      <c r="F232" s="30"/>
      <c r="G232" s="30"/>
      <c r="H232" s="24">
        <f t="shared" si="93"/>
        <v>0</v>
      </c>
      <c r="I232" s="30"/>
      <c r="J232" s="30"/>
      <c r="K232" s="30"/>
      <c r="L232" s="30"/>
      <c r="M232" s="30"/>
      <c r="N232" s="30"/>
      <c r="O232" s="30">
        <v>45</v>
      </c>
      <c r="P232" s="30">
        <v>2</v>
      </c>
      <c r="Q232" s="39">
        <f t="shared" si="95"/>
        <v>282000</v>
      </c>
      <c r="R232" s="43">
        <v>80</v>
      </c>
      <c r="S232" s="43">
        <f t="shared" si="96"/>
        <v>225600</v>
      </c>
      <c r="T232" s="43">
        <v>134400</v>
      </c>
      <c r="U232" s="39">
        <f t="shared" si="97"/>
        <v>91200</v>
      </c>
      <c r="V232" s="65">
        <f t="shared" si="98"/>
        <v>316800</v>
      </c>
      <c r="W232" s="43">
        <f>VLOOKUP(A232,Sheet1!A$2:B$166,2,0)</f>
        <v>134400</v>
      </c>
    </row>
    <row r="233" spans="1:24" ht="22.5">
      <c r="A233" s="24" t="s">
        <v>357</v>
      </c>
      <c r="B233" s="26"/>
      <c r="C233" s="24">
        <f t="shared" si="92"/>
        <v>0</v>
      </c>
      <c r="D233" s="30"/>
      <c r="E233" s="30"/>
      <c r="F233" s="30"/>
      <c r="G233" s="30"/>
      <c r="H233" s="24">
        <f t="shared" si="93"/>
        <v>0</v>
      </c>
      <c r="I233" s="30"/>
      <c r="J233" s="30"/>
      <c r="K233" s="30"/>
      <c r="L233" s="30"/>
      <c r="M233" s="30"/>
      <c r="N233" s="30"/>
      <c r="O233" s="30">
        <v>1</v>
      </c>
      <c r="P233" s="30">
        <v>2</v>
      </c>
      <c r="Q233" s="39">
        <f t="shared" si="95"/>
        <v>18000</v>
      </c>
      <c r="R233" s="43">
        <v>80</v>
      </c>
      <c r="S233" s="43">
        <f t="shared" si="96"/>
        <v>14400</v>
      </c>
      <c r="T233" s="43">
        <v>9600</v>
      </c>
      <c r="U233" s="39">
        <f t="shared" si="97"/>
        <v>4800</v>
      </c>
      <c r="V233" s="65">
        <f t="shared" si="98"/>
        <v>19200</v>
      </c>
      <c r="W233" s="43">
        <f>VLOOKUP(A233,Sheet1!A$2:B$166,2,0)</f>
        <v>9600</v>
      </c>
    </row>
    <row r="234" spans="1:24">
      <c r="A234" s="30" t="s">
        <v>247</v>
      </c>
      <c r="B234" s="26"/>
      <c r="C234" s="24">
        <f t="shared" si="92"/>
        <v>0</v>
      </c>
      <c r="D234" s="30"/>
      <c r="E234" s="30"/>
      <c r="F234" s="30"/>
      <c r="G234" s="30"/>
      <c r="H234" s="24">
        <f t="shared" si="93"/>
        <v>0</v>
      </c>
      <c r="I234" s="30"/>
      <c r="J234" s="30"/>
      <c r="K234" s="30"/>
      <c r="L234" s="30"/>
      <c r="M234" s="30"/>
      <c r="N234" s="30"/>
      <c r="O234" s="30">
        <v>99</v>
      </c>
      <c r="P234" s="30">
        <v>30</v>
      </c>
      <c r="Q234" s="39">
        <f t="shared" si="95"/>
        <v>774000</v>
      </c>
      <c r="R234" s="43">
        <v>60</v>
      </c>
      <c r="S234" s="43">
        <f t="shared" si="96"/>
        <v>464400</v>
      </c>
      <c r="T234" s="43">
        <v>104400</v>
      </c>
      <c r="U234" s="39">
        <f t="shared" si="97"/>
        <v>360000</v>
      </c>
      <c r="V234" s="65">
        <f t="shared" si="98"/>
        <v>824400</v>
      </c>
      <c r="W234" s="43">
        <f>VLOOKUP(A234,Sheet1!A$2:B$166,2,0)</f>
        <v>104400</v>
      </c>
    </row>
    <row r="235" spans="1:24">
      <c r="A235" s="30" t="s">
        <v>251</v>
      </c>
      <c r="B235" s="25"/>
      <c r="C235" s="24">
        <f t="shared" si="92"/>
        <v>263</v>
      </c>
      <c r="D235" s="30"/>
      <c r="E235" s="30">
        <f>E236+E237</f>
        <v>46</v>
      </c>
      <c r="F235" s="30">
        <f>F236+F237</f>
        <v>116</v>
      </c>
      <c r="G235" s="30">
        <f>G236+G237</f>
        <v>101</v>
      </c>
      <c r="H235" s="24">
        <f t="shared" si="93"/>
        <v>0</v>
      </c>
      <c r="I235" s="30"/>
      <c r="J235" s="30"/>
      <c r="K235" s="30"/>
      <c r="L235" s="30"/>
      <c r="M235" s="30"/>
      <c r="N235" s="30"/>
      <c r="O235" s="30">
        <v>292</v>
      </c>
      <c r="P235" s="30">
        <v>97</v>
      </c>
      <c r="Q235" s="39">
        <f t="shared" si="95"/>
        <v>5252700</v>
      </c>
      <c r="R235" s="39">
        <v>80</v>
      </c>
      <c r="S235" s="43">
        <f t="shared" si="96"/>
        <v>4202160</v>
      </c>
      <c r="T235" s="43">
        <v>5347400</v>
      </c>
      <c r="U235" s="39">
        <f t="shared" si="97"/>
        <v>-1145240</v>
      </c>
      <c r="V235" s="65">
        <f t="shared" si="98"/>
        <v>3056920</v>
      </c>
      <c r="W235" s="43">
        <f>VLOOKUP(A235,Sheet1!A$2:B$166,2,0)</f>
        <v>5347400</v>
      </c>
    </row>
    <row r="236" spans="1:24">
      <c r="A236" s="30"/>
      <c r="B236" s="26" t="s">
        <v>252</v>
      </c>
      <c r="C236" s="24">
        <f t="shared" si="92"/>
        <v>160</v>
      </c>
      <c r="D236" s="30"/>
      <c r="E236" s="30">
        <v>37</v>
      </c>
      <c r="F236" s="30">
        <v>56</v>
      </c>
      <c r="G236" s="30">
        <v>67</v>
      </c>
      <c r="H236" s="24">
        <f t="shared" si="93"/>
        <v>0</v>
      </c>
      <c r="I236" s="30"/>
      <c r="J236" s="30"/>
      <c r="K236" s="30"/>
      <c r="L236" s="30"/>
      <c r="M236" s="30"/>
      <c r="N236" s="30"/>
      <c r="O236" s="30"/>
      <c r="P236" s="30"/>
      <c r="Q236" s="39">
        <f t="shared" si="95"/>
        <v>1754900</v>
      </c>
      <c r="R236" s="43">
        <v>80</v>
      </c>
      <c r="S236" s="43">
        <f t="shared" si="96"/>
        <v>1403920</v>
      </c>
      <c r="T236" s="43">
        <v>1418640</v>
      </c>
      <c r="U236" s="39">
        <f t="shared" si="97"/>
        <v>-14720</v>
      </c>
      <c r="V236" s="65">
        <f t="shared" si="98"/>
        <v>1389200</v>
      </c>
      <c r="W236" s="43">
        <f>X236</f>
        <v>1418640</v>
      </c>
      <c r="X236" s="18">
        <f>VLOOKUP(B236,Sheet1!D$2:E$138,2,0)</f>
        <v>1418640</v>
      </c>
    </row>
    <row r="237" spans="1:24">
      <c r="A237" s="30"/>
      <c r="B237" s="26" t="s">
        <v>253</v>
      </c>
      <c r="C237" s="24">
        <f t="shared" si="92"/>
        <v>103</v>
      </c>
      <c r="D237" s="30"/>
      <c r="E237" s="30">
        <v>9</v>
      </c>
      <c r="F237" s="30">
        <v>60</v>
      </c>
      <c r="G237" s="30">
        <v>34</v>
      </c>
      <c r="H237" s="24">
        <f t="shared" si="93"/>
        <v>0</v>
      </c>
      <c r="I237" s="30"/>
      <c r="J237" s="30"/>
      <c r="K237" s="30"/>
      <c r="L237" s="30"/>
      <c r="M237" s="30"/>
      <c r="N237" s="30"/>
      <c r="O237" s="30"/>
      <c r="P237" s="30"/>
      <c r="Q237" s="39">
        <f t="shared" si="95"/>
        <v>1163800</v>
      </c>
      <c r="R237" s="43">
        <v>80</v>
      </c>
      <c r="S237" s="43">
        <f t="shared" si="96"/>
        <v>931040</v>
      </c>
      <c r="T237" s="43">
        <v>851920</v>
      </c>
      <c r="U237" s="39">
        <f t="shared" si="97"/>
        <v>79120</v>
      </c>
      <c r="V237" s="65">
        <f t="shared" si="98"/>
        <v>1010160</v>
      </c>
      <c r="W237" s="43">
        <f>X237</f>
        <v>851920</v>
      </c>
      <c r="X237" s="18">
        <f>VLOOKUP(B237,Sheet1!D$2:E$138,2,0)</f>
        <v>851920</v>
      </c>
    </row>
    <row r="238" spans="1:24">
      <c r="A238" s="27" t="s">
        <v>245</v>
      </c>
      <c r="B238" s="32"/>
      <c r="C238" s="29">
        <f t="shared" si="92"/>
        <v>53</v>
      </c>
      <c r="D238" s="47"/>
      <c r="E238" s="47">
        <f>E239</f>
        <v>25</v>
      </c>
      <c r="F238" s="47">
        <v>21</v>
      </c>
      <c r="G238" s="47">
        <v>7</v>
      </c>
      <c r="H238" s="29">
        <f t="shared" si="93"/>
        <v>5</v>
      </c>
      <c r="I238" s="47"/>
      <c r="J238" s="47">
        <v>5</v>
      </c>
      <c r="K238" s="47"/>
      <c r="L238" s="47"/>
      <c r="M238" s="47"/>
      <c r="N238" s="47"/>
      <c r="O238" s="47">
        <v>310</v>
      </c>
      <c r="P238" s="47">
        <v>174</v>
      </c>
      <c r="Q238" s="42">
        <f t="shared" si="95"/>
        <v>3534000</v>
      </c>
      <c r="R238" s="44">
        <v>80</v>
      </c>
      <c r="S238" s="44">
        <f>Q238*0.8</f>
        <v>2827200</v>
      </c>
      <c r="T238" s="42">
        <v>958400</v>
      </c>
      <c r="U238" s="42">
        <f t="shared" si="97"/>
        <v>1868800</v>
      </c>
      <c r="V238" s="66">
        <f t="shared" si="98"/>
        <v>4696000</v>
      </c>
      <c r="W238" s="44">
        <f>VLOOKUP(A238,Sheet1!A$2:B$166,2,0)</f>
        <v>958400</v>
      </c>
    </row>
    <row r="239" spans="1:24">
      <c r="A239" s="30"/>
      <c r="B239" s="26" t="s">
        <v>246</v>
      </c>
      <c r="C239" s="24">
        <f t="shared" si="92"/>
        <v>53</v>
      </c>
      <c r="D239" s="30"/>
      <c r="E239" s="30">
        <v>25</v>
      </c>
      <c r="F239" s="30">
        <v>21</v>
      </c>
      <c r="G239" s="30">
        <v>7</v>
      </c>
      <c r="H239" s="24">
        <f t="shared" si="93"/>
        <v>5</v>
      </c>
      <c r="I239" s="30"/>
      <c r="J239" s="30">
        <v>5</v>
      </c>
      <c r="K239" s="30"/>
      <c r="L239" s="30"/>
      <c r="M239" s="30"/>
      <c r="N239" s="30"/>
      <c r="O239" s="30"/>
      <c r="P239" s="30"/>
      <c r="Q239" s="39">
        <f t="shared" si="95"/>
        <v>630000</v>
      </c>
      <c r="R239" s="43">
        <v>80</v>
      </c>
      <c r="S239" s="43">
        <f t="shared" ref="S239:S259" si="100">Q239*R239/100</f>
        <v>504000</v>
      </c>
      <c r="T239" s="43">
        <v>257600</v>
      </c>
      <c r="U239" s="39">
        <f t="shared" si="97"/>
        <v>246400</v>
      </c>
      <c r="V239" s="65">
        <f t="shared" si="98"/>
        <v>750400</v>
      </c>
      <c r="W239" s="43">
        <f>X239</f>
        <v>257600</v>
      </c>
      <c r="X239" s="18">
        <f>VLOOKUP(B239,Sheet1!D$2:E$138,2,0)</f>
        <v>257600</v>
      </c>
    </row>
    <row r="240" spans="1:24">
      <c r="A240" s="31" t="s">
        <v>254</v>
      </c>
      <c r="B240" s="32"/>
      <c r="C240" s="29">
        <f t="shared" si="92"/>
        <v>122</v>
      </c>
      <c r="D240" s="29"/>
      <c r="E240" s="29">
        <f>E241</f>
        <v>35</v>
      </c>
      <c r="F240" s="29">
        <f>F241</f>
        <v>87</v>
      </c>
      <c r="G240" s="29"/>
      <c r="H240" s="29">
        <f t="shared" si="93"/>
        <v>16</v>
      </c>
      <c r="I240" s="29"/>
      <c r="J240" s="29">
        <v>1</v>
      </c>
      <c r="K240" s="29">
        <v>15</v>
      </c>
      <c r="L240" s="29"/>
      <c r="M240" s="29"/>
      <c r="N240" s="29"/>
      <c r="O240" s="29">
        <v>223</v>
      </c>
      <c r="P240" s="29">
        <v>101</v>
      </c>
      <c r="Q240" s="42">
        <f t="shared" si="95"/>
        <v>3574600</v>
      </c>
      <c r="R240" s="42">
        <v>80</v>
      </c>
      <c r="S240" s="42">
        <f>Q240*0.8</f>
        <v>2859680</v>
      </c>
      <c r="T240" s="42">
        <v>1508400</v>
      </c>
      <c r="U240" s="42">
        <f t="shared" si="97"/>
        <v>1351280</v>
      </c>
      <c r="V240" s="66">
        <f t="shared" si="98"/>
        <v>4210960</v>
      </c>
      <c r="W240" s="42">
        <f>VLOOKUP(A240,Sheet1!A$2:B$166,2,0)</f>
        <v>1508400</v>
      </c>
    </row>
    <row r="241" spans="1:24">
      <c r="A241" s="30"/>
      <c r="B241" s="26" t="s">
        <v>255</v>
      </c>
      <c r="C241" s="24">
        <f t="shared" si="92"/>
        <v>122</v>
      </c>
      <c r="D241" s="30"/>
      <c r="E241" s="30">
        <v>35</v>
      </c>
      <c r="F241" s="30">
        <v>87</v>
      </c>
      <c r="G241" s="30"/>
      <c r="H241" s="24">
        <f t="shared" si="93"/>
        <v>16</v>
      </c>
      <c r="I241" s="30"/>
      <c r="J241" s="30">
        <v>1</v>
      </c>
      <c r="K241" s="30">
        <v>15</v>
      </c>
      <c r="L241" s="30"/>
      <c r="M241" s="30"/>
      <c r="N241" s="30"/>
      <c r="O241" s="30"/>
      <c r="P241" s="30"/>
      <c r="Q241" s="39">
        <f t="shared" si="95"/>
        <v>1630600</v>
      </c>
      <c r="R241" s="43">
        <v>80</v>
      </c>
      <c r="S241" s="43">
        <f t="shared" si="100"/>
        <v>1304480</v>
      </c>
      <c r="T241" s="43">
        <v>966000</v>
      </c>
      <c r="U241" s="39">
        <f t="shared" si="97"/>
        <v>338480</v>
      </c>
      <c r="V241" s="65">
        <f t="shared" si="98"/>
        <v>1642960</v>
      </c>
      <c r="W241" s="43">
        <f>X241</f>
        <v>966000</v>
      </c>
      <c r="X241" s="18">
        <f>VLOOKUP(B241,Sheet1!D$2:E$138,2,0)</f>
        <v>966000</v>
      </c>
    </row>
    <row r="242" spans="1:24">
      <c r="A242" s="31" t="s">
        <v>256</v>
      </c>
      <c r="B242" s="32"/>
      <c r="C242" s="29">
        <f t="shared" si="92"/>
        <v>289</v>
      </c>
      <c r="D242" s="29"/>
      <c r="E242" s="29">
        <f>SUM(E243,E244,E246,E248,E251,E250)</f>
        <v>140</v>
      </c>
      <c r="F242" s="29">
        <f>SUM(F243,F244,F246,F248,F251,F250)</f>
        <v>140</v>
      </c>
      <c r="G242" s="29">
        <f>SUM(G243,G244,G246,G248,G251,G250)</f>
        <v>9</v>
      </c>
      <c r="H242" s="29">
        <f>SUM(H243,H244,H246,H248,H251,H250)</f>
        <v>72</v>
      </c>
      <c r="I242" s="29"/>
      <c r="J242" s="29">
        <f t="shared" ref="J242:Q242" si="101">SUM(J243,J244,J246,J248,J251,J250)</f>
        <v>62</v>
      </c>
      <c r="K242" s="29">
        <f t="shared" si="101"/>
        <v>10</v>
      </c>
      <c r="L242" s="29"/>
      <c r="M242" s="29"/>
      <c r="N242" s="29"/>
      <c r="O242" s="29">
        <f t="shared" si="101"/>
        <v>446</v>
      </c>
      <c r="P242" s="29">
        <f t="shared" si="101"/>
        <v>158</v>
      </c>
      <c r="Q242" s="42">
        <f t="shared" si="101"/>
        <v>7787700</v>
      </c>
      <c r="R242" s="42"/>
      <c r="S242" s="42">
        <f>SUM(S243,S244,S246,S248,S251,S250)</f>
        <v>5384720</v>
      </c>
      <c r="T242" s="42">
        <v>4586080</v>
      </c>
      <c r="U242" s="42">
        <f t="shared" si="97"/>
        <v>798640</v>
      </c>
      <c r="V242" s="66">
        <f t="shared" si="98"/>
        <v>6183360</v>
      </c>
      <c r="W242" s="42">
        <f>VLOOKUP(A242,Sheet1!A$2:B$166,2,0)</f>
        <v>4586080</v>
      </c>
    </row>
    <row r="243" spans="1:24">
      <c r="A243" s="30" t="s">
        <v>257</v>
      </c>
      <c r="B243" s="26" t="s">
        <v>258</v>
      </c>
      <c r="C243" s="24">
        <f t="shared" si="92"/>
        <v>140</v>
      </c>
      <c r="D243" s="30"/>
      <c r="E243" s="30">
        <v>140</v>
      </c>
      <c r="F243" s="30"/>
      <c r="G243" s="30"/>
      <c r="H243" s="24">
        <f t="shared" ref="H243:H259" si="102">SUM(I243,J243,K243,L243)</f>
        <v>62</v>
      </c>
      <c r="I243" s="30"/>
      <c r="J243" s="30">
        <v>62</v>
      </c>
      <c r="K243" s="30"/>
      <c r="L243" s="30"/>
      <c r="M243" s="30"/>
      <c r="N243" s="30"/>
      <c r="O243" s="30"/>
      <c r="P243" s="30"/>
      <c r="Q243" s="39">
        <f t="shared" ref="Q243:Q259" si="103">(D243*8+E243*8+F243*10+G243*10)*1150+(I243*8+J243*8+K243*10+L243*10+N243*5)*1950+(M243+O243+P243)*6000</f>
        <v>2255200</v>
      </c>
      <c r="R243" s="43">
        <v>60</v>
      </c>
      <c r="S243" s="43">
        <f t="shared" si="100"/>
        <v>1353120</v>
      </c>
      <c r="T243" s="43">
        <v>1489680</v>
      </c>
      <c r="U243" s="39">
        <f t="shared" ref="U243:U253" si="104">S243-T243</f>
        <v>-136560</v>
      </c>
      <c r="V243" s="65">
        <f t="shared" ref="V243:V260" si="105">S243+U243</f>
        <v>1216560</v>
      </c>
      <c r="W243" s="43">
        <f>X243</f>
        <v>1489680</v>
      </c>
      <c r="X243" s="18">
        <f>VLOOKUP(B243,Sheet1!D$2:E$138,2,0)</f>
        <v>1489680</v>
      </c>
    </row>
    <row r="244" spans="1:24">
      <c r="A244" s="30" t="s">
        <v>259</v>
      </c>
      <c r="B244" s="26"/>
      <c r="C244" s="24">
        <f t="shared" si="92"/>
        <v>58</v>
      </c>
      <c r="D244" s="30"/>
      <c r="E244" s="30"/>
      <c r="F244" s="30">
        <f>F245</f>
        <v>58</v>
      </c>
      <c r="G244" s="30"/>
      <c r="H244" s="24">
        <f t="shared" si="102"/>
        <v>10</v>
      </c>
      <c r="I244" s="30"/>
      <c r="J244" s="30"/>
      <c r="K244" s="30">
        <f>K245</f>
        <v>10</v>
      </c>
      <c r="L244" s="30"/>
      <c r="M244" s="30"/>
      <c r="N244" s="30"/>
      <c r="O244" s="30">
        <v>118</v>
      </c>
      <c r="P244" s="30">
        <v>26</v>
      </c>
      <c r="Q244" s="39">
        <f t="shared" si="103"/>
        <v>1726000</v>
      </c>
      <c r="R244" s="43">
        <v>60</v>
      </c>
      <c r="S244" s="43">
        <f t="shared" si="100"/>
        <v>1035600</v>
      </c>
      <c r="T244" s="43">
        <v>996000</v>
      </c>
      <c r="U244" s="39">
        <f t="shared" si="104"/>
        <v>39600</v>
      </c>
      <c r="V244" s="65">
        <f t="shared" si="105"/>
        <v>1075200</v>
      </c>
      <c r="W244" s="43">
        <f>VLOOKUP(A244,Sheet1!A$2:B$166,2,0)</f>
        <v>996000</v>
      </c>
    </row>
    <row r="245" spans="1:24">
      <c r="A245" s="30"/>
      <c r="B245" s="26" t="s">
        <v>260</v>
      </c>
      <c r="C245" s="24">
        <f t="shared" si="92"/>
        <v>58</v>
      </c>
      <c r="D245" s="30"/>
      <c r="E245" s="30"/>
      <c r="F245" s="30">
        <v>58</v>
      </c>
      <c r="G245" s="30"/>
      <c r="H245" s="24">
        <f t="shared" si="102"/>
        <v>10</v>
      </c>
      <c r="I245" s="30"/>
      <c r="J245" s="30"/>
      <c r="K245" s="30">
        <v>10</v>
      </c>
      <c r="L245" s="30"/>
      <c r="M245" s="30"/>
      <c r="N245" s="30"/>
      <c r="O245" s="30"/>
      <c r="P245" s="30"/>
      <c r="Q245" s="39">
        <f t="shared" si="103"/>
        <v>862000</v>
      </c>
      <c r="R245" s="43">
        <v>60</v>
      </c>
      <c r="S245" s="43">
        <f t="shared" si="100"/>
        <v>517200</v>
      </c>
      <c r="T245" s="43">
        <v>499200</v>
      </c>
      <c r="U245" s="39">
        <f t="shared" si="104"/>
        <v>18000</v>
      </c>
      <c r="V245" s="65">
        <f t="shared" si="105"/>
        <v>535200</v>
      </c>
      <c r="W245" s="43">
        <f>X245</f>
        <v>499200</v>
      </c>
      <c r="X245" s="18">
        <f>VLOOKUP(B245,Sheet1!D$2:E$138,2,0)</f>
        <v>499200</v>
      </c>
    </row>
    <row r="246" spans="1:24">
      <c r="A246" s="30" t="s">
        <v>265</v>
      </c>
      <c r="B246" s="26"/>
      <c r="C246" s="24">
        <f t="shared" si="92"/>
        <v>67</v>
      </c>
      <c r="D246" s="30"/>
      <c r="E246" s="30"/>
      <c r="F246" s="30">
        <f>F247</f>
        <v>67</v>
      </c>
      <c r="G246" s="30"/>
      <c r="H246" s="24">
        <f t="shared" si="102"/>
        <v>0</v>
      </c>
      <c r="I246" s="30"/>
      <c r="J246" s="30"/>
      <c r="K246" s="30"/>
      <c r="L246" s="30"/>
      <c r="M246" s="30"/>
      <c r="N246" s="30"/>
      <c r="O246" s="30">
        <v>147</v>
      </c>
      <c r="P246" s="30">
        <v>63</v>
      </c>
      <c r="Q246" s="39">
        <f t="shared" si="103"/>
        <v>2030500</v>
      </c>
      <c r="R246" s="43">
        <v>80</v>
      </c>
      <c r="S246" s="43">
        <f t="shared" si="100"/>
        <v>1624400</v>
      </c>
      <c r="T246" s="43">
        <v>1462400</v>
      </c>
      <c r="U246" s="39">
        <f t="shared" si="104"/>
        <v>162000</v>
      </c>
      <c r="V246" s="65">
        <f t="shared" si="105"/>
        <v>1786400</v>
      </c>
      <c r="W246" s="43">
        <f>VLOOKUP(A246,Sheet1!A$2:B$166,2,0)</f>
        <v>1462400</v>
      </c>
    </row>
    <row r="247" spans="1:24">
      <c r="A247" s="30"/>
      <c r="B247" s="26" t="s">
        <v>266</v>
      </c>
      <c r="C247" s="24">
        <f t="shared" si="92"/>
        <v>67</v>
      </c>
      <c r="D247" s="30"/>
      <c r="E247" s="30"/>
      <c r="F247" s="30">
        <v>67</v>
      </c>
      <c r="G247" s="30"/>
      <c r="H247" s="24">
        <f t="shared" si="102"/>
        <v>0</v>
      </c>
      <c r="I247" s="30"/>
      <c r="J247" s="30"/>
      <c r="K247" s="30"/>
      <c r="L247" s="30"/>
      <c r="M247" s="30"/>
      <c r="N247" s="30"/>
      <c r="O247" s="30"/>
      <c r="P247" s="30"/>
      <c r="Q247" s="39">
        <f t="shared" si="103"/>
        <v>770500</v>
      </c>
      <c r="R247" s="43">
        <v>80</v>
      </c>
      <c r="S247" s="43">
        <f t="shared" si="100"/>
        <v>616400</v>
      </c>
      <c r="T247" s="43">
        <v>478400</v>
      </c>
      <c r="U247" s="39">
        <f t="shared" si="104"/>
        <v>138000</v>
      </c>
      <c r="V247" s="65">
        <f t="shared" si="105"/>
        <v>754400</v>
      </c>
      <c r="W247" s="43">
        <f>X247</f>
        <v>478400</v>
      </c>
      <c r="X247" s="18">
        <f>VLOOKUP(B247,Sheet1!D$2:E$138,2,0)</f>
        <v>478400</v>
      </c>
    </row>
    <row r="248" spans="1:24">
      <c r="A248" s="30" t="s">
        <v>267</v>
      </c>
      <c r="B248" s="26"/>
      <c r="C248" s="24">
        <f t="shared" si="92"/>
        <v>24</v>
      </c>
      <c r="D248" s="30"/>
      <c r="E248" s="30"/>
      <c r="F248" s="30">
        <f>F249</f>
        <v>15</v>
      </c>
      <c r="G248" s="30">
        <v>9</v>
      </c>
      <c r="H248" s="24">
        <f t="shared" si="102"/>
        <v>0</v>
      </c>
      <c r="I248" s="30"/>
      <c r="J248" s="30"/>
      <c r="K248" s="30"/>
      <c r="L248" s="30"/>
      <c r="M248" s="30"/>
      <c r="N248" s="30"/>
      <c r="O248" s="30">
        <v>151</v>
      </c>
      <c r="P248" s="30">
        <v>50</v>
      </c>
      <c r="Q248" s="39">
        <f t="shared" si="103"/>
        <v>1482000</v>
      </c>
      <c r="R248" s="43">
        <v>80</v>
      </c>
      <c r="S248" s="43">
        <f t="shared" si="100"/>
        <v>1185600</v>
      </c>
      <c r="T248" s="43">
        <v>500000</v>
      </c>
      <c r="U248" s="39">
        <f t="shared" si="104"/>
        <v>685600</v>
      </c>
      <c r="V248" s="65">
        <f t="shared" si="105"/>
        <v>1871200</v>
      </c>
      <c r="W248" s="43">
        <f>VLOOKUP(A248,Sheet1!A$2:B$166,2,0)</f>
        <v>500000</v>
      </c>
    </row>
    <row r="249" spans="1:24">
      <c r="A249" s="30"/>
      <c r="B249" s="26" t="s">
        <v>268</v>
      </c>
      <c r="C249" s="24">
        <f t="shared" si="92"/>
        <v>24</v>
      </c>
      <c r="D249" s="30"/>
      <c r="E249" s="30"/>
      <c r="F249" s="30">
        <v>15</v>
      </c>
      <c r="G249" s="30">
        <v>9</v>
      </c>
      <c r="H249" s="24">
        <f t="shared" si="102"/>
        <v>0</v>
      </c>
      <c r="I249" s="30"/>
      <c r="J249" s="30"/>
      <c r="K249" s="30"/>
      <c r="L249" s="30"/>
      <c r="M249" s="30"/>
      <c r="N249" s="30"/>
      <c r="O249" s="30"/>
      <c r="P249" s="30"/>
      <c r="Q249" s="39">
        <f t="shared" si="103"/>
        <v>276000</v>
      </c>
      <c r="R249" s="43">
        <v>80</v>
      </c>
      <c r="S249" s="43">
        <f t="shared" si="100"/>
        <v>220800</v>
      </c>
      <c r="T249" s="43">
        <v>202400</v>
      </c>
      <c r="U249" s="39">
        <f t="shared" si="104"/>
        <v>18400</v>
      </c>
      <c r="V249" s="65">
        <f t="shared" si="105"/>
        <v>239200</v>
      </c>
      <c r="W249" s="43">
        <f>X249</f>
        <v>202400</v>
      </c>
      <c r="X249" s="18">
        <f>VLOOKUP(B249,Sheet1!D$2:E$138,2,0)</f>
        <v>202400</v>
      </c>
    </row>
    <row r="250" spans="1:24" ht="22.5">
      <c r="A250" s="24" t="s">
        <v>358</v>
      </c>
      <c r="B250" s="26"/>
      <c r="C250" s="24">
        <f t="shared" si="92"/>
        <v>0</v>
      </c>
      <c r="D250" s="30"/>
      <c r="E250" s="30"/>
      <c r="F250" s="30"/>
      <c r="G250" s="30"/>
      <c r="H250" s="24">
        <f t="shared" si="102"/>
        <v>0</v>
      </c>
      <c r="I250" s="30"/>
      <c r="J250" s="30"/>
      <c r="K250" s="30"/>
      <c r="L250" s="30"/>
      <c r="M250" s="30"/>
      <c r="N250" s="30"/>
      <c r="O250" s="30">
        <v>7</v>
      </c>
      <c r="P250" s="30">
        <v>1</v>
      </c>
      <c r="Q250" s="39">
        <f t="shared" si="103"/>
        <v>48000</v>
      </c>
      <c r="R250" s="43">
        <v>80</v>
      </c>
      <c r="S250" s="43">
        <f t="shared" si="100"/>
        <v>38400</v>
      </c>
      <c r="T250" s="43">
        <v>19200</v>
      </c>
      <c r="U250" s="39">
        <f t="shared" si="104"/>
        <v>19200</v>
      </c>
      <c r="V250" s="65">
        <f t="shared" si="105"/>
        <v>57600</v>
      </c>
      <c r="W250" s="43">
        <f>VLOOKUP(A250,Sheet1!A$2:B$166,2,0)</f>
        <v>19200</v>
      </c>
    </row>
    <row r="251" spans="1:24">
      <c r="A251" s="30" t="s">
        <v>269</v>
      </c>
      <c r="B251" s="26"/>
      <c r="C251" s="24">
        <f t="shared" si="92"/>
        <v>0</v>
      </c>
      <c r="D251" s="30"/>
      <c r="E251" s="30"/>
      <c r="F251" s="30"/>
      <c r="G251" s="30"/>
      <c r="H251" s="24">
        <f t="shared" si="102"/>
        <v>0</v>
      </c>
      <c r="I251" s="30"/>
      <c r="J251" s="30"/>
      <c r="K251" s="30"/>
      <c r="L251" s="30"/>
      <c r="M251" s="30"/>
      <c r="N251" s="30"/>
      <c r="O251" s="30">
        <v>23</v>
      </c>
      <c r="P251" s="30">
        <v>18</v>
      </c>
      <c r="Q251" s="39">
        <f t="shared" si="103"/>
        <v>246000</v>
      </c>
      <c r="R251" s="43">
        <v>60</v>
      </c>
      <c r="S251" s="43">
        <f t="shared" si="100"/>
        <v>147600</v>
      </c>
      <c r="T251" s="43">
        <v>118800</v>
      </c>
      <c r="U251" s="39">
        <f t="shared" si="104"/>
        <v>28800</v>
      </c>
      <c r="V251" s="65">
        <f t="shared" si="105"/>
        <v>176400</v>
      </c>
      <c r="W251" s="43">
        <f>VLOOKUP(A251,Sheet1!A$2:B$166,2,0)</f>
        <v>118800</v>
      </c>
    </row>
    <row r="252" spans="1:24">
      <c r="A252" s="31" t="s">
        <v>261</v>
      </c>
      <c r="B252" s="32"/>
      <c r="C252" s="29">
        <f t="shared" si="92"/>
        <v>41</v>
      </c>
      <c r="D252" s="47"/>
      <c r="E252" s="47"/>
      <c r="F252" s="47">
        <f>F253</f>
        <v>41</v>
      </c>
      <c r="G252" s="47"/>
      <c r="H252" s="29">
        <f t="shared" si="102"/>
        <v>0</v>
      </c>
      <c r="I252" s="47"/>
      <c r="J252" s="47"/>
      <c r="K252" s="47"/>
      <c r="L252" s="47"/>
      <c r="M252" s="47"/>
      <c r="N252" s="47"/>
      <c r="O252" s="47">
        <v>101</v>
      </c>
      <c r="P252" s="47">
        <v>63</v>
      </c>
      <c r="Q252" s="42">
        <f t="shared" si="103"/>
        <v>1455500</v>
      </c>
      <c r="R252" s="44">
        <v>80</v>
      </c>
      <c r="S252" s="44">
        <f t="shared" si="100"/>
        <v>1164400</v>
      </c>
      <c r="T252" s="42">
        <v>910400</v>
      </c>
      <c r="U252" s="42">
        <f t="shared" si="104"/>
        <v>254000</v>
      </c>
      <c r="V252" s="66">
        <f t="shared" si="105"/>
        <v>1418400</v>
      </c>
      <c r="W252" s="44">
        <f>VLOOKUP(A252,Sheet1!A$2:B$166,2,0)</f>
        <v>910400</v>
      </c>
    </row>
    <row r="253" spans="1:24">
      <c r="A253" s="24"/>
      <c r="B253" s="26" t="s">
        <v>262</v>
      </c>
      <c r="C253" s="24">
        <f t="shared" si="92"/>
        <v>41</v>
      </c>
      <c r="D253" s="30"/>
      <c r="E253" s="30"/>
      <c r="F253" s="30">
        <v>41</v>
      </c>
      <c r="G253" s="30"/>
      <c r="H253" s="24">
        <f t="shared" si="102"/>
        <v>0</v>
      </c>
      <c r="I253" s="30"/>
      <c r="J253" s="30"/>
      <c r="K253" s="30"/>
      <c r="L253" s="30"/>
      <c r="M253" s="30"/>
      <c r="N253" s="30"/>
      <c r="O253" s="30"/>
      <c r="P253" s="30"/>
      <c r="Q253" s="39">
        <f t="shared" si="103"/>
        <v>471500</v>
      </c>
      <c r="R253" s="43">
        <v>80</v>
      </c>
      <c r="S253" s="43">
        <f t="shared" si="100"/>
        <v>377200</v>
      </c>
      <c r="T253" s="43">
        <v>368000</v>
      </c>
      <c r="U253" s="39">
        <f t="shared" si="104"/>
        <v>9200</v>
      </c>
      <c r="V253" s="65">
        <f t="shared" si="105"/>
        <v>386400</v>
      </c>
      <c r="W253" s="43">
        <f>X253</f>
        <v>368000</v>
      </c>
      <c r="X253" s="18">
        <f>VLOOKUP(B253,Sheet1!D$2:E$138,2,0)</f>
        <v>368000</v>
      </c>
    </row>
    <row r="254" spans="1:24">
      <c r="A254" s="27" t="s">
        <v>263</v>
      </c>
      <c r="B254" s="32"/>
      <c r="C254" s="29">
        <f t="shared" si="92"/>
        <v>64</v>
      </c>
      <c r="D254" s="47"/>
      <c r="E254" s="47"/>
      <c r="F254" s="47">
        <f>F255</f>
        <v>64</v>
      </c>
      <c r="G254" s="47"/>
      <c r="H254" s="29">
        <f t="shared" si="102"/>
        <v>13</v>
      </c>
      <c r="I254" s="47"/>
      <c r="J254" s="47"/>
      <c r="K254" s="47">
        <f>K255</f>
        <v>13</v>
      </c>
      <c r="L254" s="47"/>
      <c r="M254" s="47"/>
      <c r="N254" s="47"/>
      <c r="O254" s="47">
        <v>136</v>
      </c>
      <c r="P254" s="47">
        <v>51</v>
      </c>
      <c r="Q254" s="42">
        <f t="shared" si="103"/>
        <v>2111500</v>
      </c>
      <c r="R254" s="44">
        <v>80</v>
      </c>
      <c r="S254" s="44">
        <f t="shared" si="100"/>
        <v>1689200</v>
      </c>
      <c r="T254" s="42">
        <v>1230800</v>
      </c>
      <c r="U254" s="42">
        <f t="shared" ref="U254:U260" si="106">S254-T254</f>
        <v>458400</v>
      </c>
      <c r="V254" s="66">
        <f t="shared" si="105"/>
        <v>2147600</v>
      </c>
      <c r="W254" s="44">
        <f>VLOOKUP(A254,Sheet1!A$2:B$166,2,0)</f>
        <v>1230800</v>
      </c>
    </row>
    <row r="255" spans="1:24">
      <c r="A255" s="30"/>
      <c r="B255" s="26" t="s">
        <v>264</v>
      </c>
      <c r="C255" s="24">
        <f t="shared" si="92"/>
        <v>64</v>
      </c>
      <c r="D255" s="30"/>
      <c r="E255" s="30"/>
      <c r="F255" s="30">
        <v>64</v>
      </c>
      <c r="G255" s="30"/>
      <c r="H255" s="24">
        <f t="shared" si="102"/>
        <v>13</v>
      </c>
      <c r="I255" s="30"/>
      <c r="J255" s="30"/>
      <c r="K255" s="30">
        <v>13</v>
      </c>
      <c r="L255" s="30"/>
      <c r="M255" s="30"/>
      <c r="N255" s="30"/>
      <c r="O255" s="30"/>
      <c r="P255" s="30"/>
      <c r="Q255" s="39">
        <f t="shared" si="103"/>
        <v>989500</v>
      </c>
      <c r="R255" s="43">
        <v>80</v>
      </c>
      <c r="S255" s="43">
        <f t="shared" si="100"/>
        <v>791600</v>
      </c>
      <c r="T255" s="43">
        <v>674000</v>
      </c>
      <c r="U255" s="39">
        <f t="shared" si="106"/>
        <v>117600</v>
      </c>
      <c r="V255" s="65">
        <f t="shared" si="105"/>
        <v>909200</v>
      </c>
      <c r="W255" s="43">
        <f>X255</f>
        <v>674000</v>
      </c>
      <c r="X255" s="18">
        <f>VLOOKUP(B255,Sheet1!D$2:E$138,2,0)</f>
        <v>674000</v>
      </c>
    </row>
    <row r="256" spans="1:24">
      <c r="A256" s="31" t="s">
        <v>271</v>
      </c>
      <c r="B256" s="32"/>
      <c r="C256" s="29">
        <f t="shared" si="92"/>
        <v>41</v>
      </c>
      <c r="D256" s="29"/>
      <c r="E256" s="29"/>
      <c r="F256" s="29">
        <f>F257</f>
        <v>41</v>
      </c>
      <c r="G256" s="29"/>
      <c r="H256" s="29">
        <f t="shared" si="102"/>
        <v>0</v>
      </c>
      <c r="I256" s="29"/>
      <c r="J256" s="29"/>
      <c r="K256" s="29"/>
      <c r="L256" s="29"/>
      <c r="M256" s="29"/>
      <c r="N256" s="29"/>
      <c r="O256" s="29">
        <v>200</v>
      </c>
      <c r="P256" s="29">
        <v>54</v>
      </c>
      <c r="Q256" s="42">
        <f t="shared" si="103"/>
        <v>1995500</v>
      </c>
      <c r="R256" s="42">
        <v>80</v>
      </c>
      <c r="S256" s="44">
        <f t="shared" si="100"/>
        <v>1596400</v>
      </c>
      <c r="T256" s="42">
        <v>927600</v>
      </c>
      <c r="U256" s="42">
        <f t="shared" si="106"/>
        <v>668800</v>
      </c>
      <c r="V256" s="66">
        <f t="shared" si="105"/>
        <v>2265200</v>
      </c>
      <c r="W256" s="44">
        <f>VLOOKUP(A256,Sheet1!A$2:B$166,2,0)</f>
        <v>927600</v>
      </c>
    </row>
    <row r="257" spans="1:24">
      <c r="A257" s="30"/>
      <c r="B257" s="26" t="s">
        <v>272</v>
      </c>
      <c r="C257" s="24">
        <f t="shared" si="92"/>
        <v>41</v>
      </c>
      <c r="D257" s="30"/>
      <c r="E257" s="30"/>
      <c r="F257" s="30">
        <v>41</v>
      </c>
      <c r="G257" s="30"/>
      <c r="H257" s="24">
        <f t="shared" si="102"/>
        <v>0</v>
      </c>
      <c r="I257" s="30"/>
      <c r="J257" s="30"/>
      <c r="K257" s="30"/>
      <c r="L257" s="30"/>
      <c r="M257" s="30"/>
      <c r="N257" s="30"/>
      <c r="O257" s="30"/>
      <c r="P257" s="30"/>
      <c r="Q257" s="39">
        <f t="shared" si="103"/>
        <v>471500</v>
      </c>
      <c r="R257" s="43">
        <v>80</v>
      </c>
      <c r="S257" s="43">
        <f t="shared" si="100"/>
        <v>377200</v>
      </c>
      <c r="T257" s="43">
        <v>303600</v>
      </c>
      <c r="U257" s="39">
        <f t="shared" si="106"/>
        <v>73600</v>
      </c>
      <c r="V257" s="65">
        <f t="shared" si="105"/>
        <v>450800</v>
      </c>
      <c r="W257" s="43">
        <f>X257</f>
        <v>303600</v>
      </c>
      <c r="X257" s="18">
        <f>VLOOKUP(B257,Sheet1!D$2:E$138,2,0)</f>
        <v>303600</v>
      </c>
    </row>
    <row r="258" spans="1:24">
      <c r="A258" s="31" t="s">
        <v>273</v>
      </c>
      <c r="B258" s="32"/>
      <c r="C258" s="29">
        <f t="shared" si="92"/>
        <v>47</v>
      </c>
      <c r="D258" s="29"/>
      <c r="E258" s="29">
        <f>E259</f>
        <v>6</v>
      </c>
      <c r="F258" s="29">
        <f>F259</f>
        <v>34</v>
      </c>
      <c r="G258" s="29">
        <f>G259</f>
        <v>7</v>
      </c>
      <c r="H258" s="29">
        <f t="shared" si="102"/>
        <v>0</v>
      </c>
      <c r="I258" s="29"/>
      <c r="J258" s="29"/>
      <c r="K258" s="29"/>
      <c r="L258" s="29"/>
      <c r="M258" s="29"/>
      <c r="N258" s="29"/>
      <c r="O258" s="29">
        <v>675</v>
      </c>
      <c r="P258" s="29">
        <v>336</v>
      </c>
      <c r="Q258" s="42">
        <f t="shared" si="103"/>
        <v>6592700</v>
      </c>
      <c r="R258" s="42">
        <v>80</v>
      </c>
      <c r="S258" s="44">
        <f t="shared" si="100"/>
        <v>5274160</v>
      </c>
      <c r="T258" s="42">
        <v>5243520</v>
      </c>
      <c r="U258" s="42">
        <f t="shared" si="106"/>
        <v>30640</v>
      </c>
      <c r="V258" s="66">
        <f t="shared" si="105"/>
        <v>5304800</v>
      </c>
      <c r="W258" s="44">
        <f>VLOOKUP(A258,Sheet1!A$2:B$166,2,0)</f>
        <v>5243520</v>
      </c>
    </row>
    <row r="259" spans="1:24">
      <c r="A259" s="30"/>
      <c r="B259" s="26" t="s">
        <v>274</v>
      </c>
      <c r="C259" s="24">
        <f t="shared" si="92"/>
        <v>47</v>
      </c>
      <c r="D259" s="30"/>
      <c r="E259" s="30">
        <v>6</v>
      </c>
      <c r="F259" s="30">
        <v>34</v>
      </c>
      <c r="G259" s="30">
        <v>7</v>
      </c>
      <c r="H259" s="24">
        <f t="shared" si="102"/>
        <v>0</v>
      </c>
      <c r="I259" s="30"/>
      <c r="J259" s="30"/>
      <c r="K259" s="30"/>
      <c r="L259" s="30"/>
      <c r="M259" s="30"/>
      <c r="N259" s="30"/>
      <c r="O259" s="30"/>
      <c r="P259" s="30"/>
      <c r="Q259" s="39">
        <f t="shared" si="103"/>
        <v>526700</v>
      </c>
      <c r="R259" s="43">
        <v>80</v>
      </c>
      <c r="S259" s="43">
        <f t="shared" si="100"/>
        <v>421360</v>
      </c>
      <c r="T259" s="43">
        <v>419520</v>
      </c>
      <c r="U259" s="39">
        <f t="shared" si="106"/>
        <v>1840</v>
      </c>
      <c r="V259" s="65">
        <f t="shared" si="105"/>
        <v>423200</v>
      </c>
      <c r="W259" s="43">
        <f t="shared" ref="W259:W264" si="107">X259</f>
        <v>419520</v>
      </c>
      <c r="X259" s="18">
        <f>VLOOKUP(B259,Sheet1!D$2:E$138,2,0)</f>
        <v>419520</v>
      </c>
    </row>
    <row r="260" spans="1:24">
      <c r="A260" s="31" t="s">
        <v>275</v>
      </c>
      <c r="B260" s="32"/>
      <c r="C260" s="29">
        <f t="shared" si="92"/>
        <v>443</v>
      </c>
      <c r="D260" s="29">
        <f>SUM(D261,D262,D263,D265,D267,D269)</f>
        <v>4</v>
      </c>
      <c r="E260" s="29">
        <f>SUM(E261,E262,E263,E265,E267,E269)</f>
        <v>95</v>
      </c>
      <c r="F260" s="29">
        <f>SUM(F261,F262,F263,F265,F267,F269)</f>
        <v>271</v>
      </c>
      <c r="G260" s="29">
        <f>SUM(G261,G262,G263,G265,G267,G269)</f>
        <v>73</v>
      </c>
      <c r="H260" s="29">
        <f>SUM(H261,H262,H263,H265,H267,H269)</f>
        <v>114</v>
      </c>
      <c r="I260" s="29"/>
      <c r="J260" s="29">
        <f t="shared" ref="J260:Q260" si="108">SUM(J261,J262,J263,J265,J267,J269)</f>
        <v>28</v>
      </c>
      <c r="K260" s="29">
        <f t="shared" si="108"/>
        <v>86</v>
      </c>
      <c r="L260" s="29"/>
      <c r="M260" s="29"/>
      <c r="N260" s="29"/>
      <c r="O260" s="29">
        <f t="shared" si="108"/>
        <v>493</v>
      </c>
      <c r="P260" s="29">
        <f t="shared" si="108"/>
        <v>189</v>
      </c>
      <c r="Q260" s="42">
        <f t="shared" si="108"/>
        <v>11072600</v>
      </c>
      <c r="R260" s="42"/>
      <c r="S260" s="42">
        <f>SUM(S261,S262,S263,S265,S267,S269)</f>
        <v>8248660</v>
      </c>
      <c r="T260" s="42">
        <v>7353480</v>
      </c>
      <c r="U260" s="42">
        <f t="shared" si="106"/>
        <v>895180</v>
      </c>
      <c r="V260" s="66">
        <f t="shared" si="105"/>
        <v>9143840</v>
      </c>
      <c r="W260" s="42">
        <f>VLOOKUP(A260,Sheet1!A$2:B$166,2,0)</f>
        <v>7353480</v>
      </c>
    </row>
    <row r="261" spans="1:24">
      <c r="A261" s="30" t="s">
        <v>141</v>
      </c>
      <c r="B261" s="26" t="s">
        <v>276</v>
      </c>
      <c r="C261" s="24">
        <f t="shared" si="92"/>
        <v>246</v>
      </c>
      <c r="D261" s="30"/>
      <c r="E261" s="30">
        <v>92</v>
      </c>
      <c r="F261" s="30">
        <v>154</v>
      </c>
      <c r="G261" s="30"/>
      <c r="H261" s="24">
        <f t="shared" ref="H261:H273" si="109">SUM(I261,J261,K261,L261)</f>
        <v>113</v>
      </c>
      <c r="I261" s="30"/>
      <c r="J261" s="30">
        <v>28</v>
      </c>
      <c r="K261" s="30">
        <v>85</v>
      </c>
      <c r="L261" s="30"/>
      <c r="M261" s="30"/>
      <c r="N261" s="30"/>
      <c r="O261" s="30"/>
      <c r="P261" s="30"/>
      <c r="Q261" s="39">
        <f t="shared" ref="Q261:Q273" si="110">(D261*8+E261*8+F261*10+G261*10)*1150+(I261*8+J261*8+K261*10+L261*10+N261*5)*1950+(M261+O261+P261)*6000</f>
        <v>4711700</v>
      </c>
      <c r="R261" s="43">
        <v>60</v>
      </c>
      <c r="S261" s="43">
        <f t="shared" ref="S261:S273" si="111">Q261*R261/100</f>
        <v>2827020</v>
      </c>
      <c r="T261" s="43">
        <v>2742780</v>
      </c>
      <c r="U261" s="39">
        <f t="shared" ref="U261:U274" si="112">S261-T261</f>
        <v>84240</v>
      </c>
      <c r="V261" s="65">
        <f t="shared" ref="V261:V274" si="113">S261+U261</f>
        <v>2911260</v>
      </c>
      <c r="W261" s="43">
        <f t="shared" si="107"/>
        <v>2742780</v>
      </c>
      <c r="X261" s="18">
        <f>VLOOKUP(B261,Sheet1!D$2:E$138,2,0)</f>
        <v>2742780</v>
      </c>
    </row>
    <row r="262" spans="1:24">
      <c r="A262" s="30" t="s">
        <v>277</v>
      </c>
      <c r="B262" s="26"/>
      <c r="C262" s="24">
        <f t="shared" si="92"/>
        <v>0</v>
      </c>
      <c r="D262" s="30"/>
      <c r="E262" s="30"/>
      <c r="F262" s="30"/>
      <c r="G262" s="30"/>
      <c r="H262" s="24">
        <f t="shared" si="109"/>
        <v>0</v>
      </c>
      <c r="I262" s="30"/>
      <c r="J262" s="30"/>
      <c r="K262" s="30"/>
      <c r="L262" s="30"/>
      <c r="M262" s="30"/>
      <c r="N262" s="30"/>
      <c r="O262" s="30">
        <v>135</v>
      </c>
      <c r="P262" s="30">
        <v>51</v>
      </c>
      <c r="Q262" s="39">
        <f t="shared" si="110"/>
        <v>1116000</v>
      </c>
      <c r="R262" s="43">
        <v>60</v>
      </c>
      <c r="S262" s="43">
        <f t="shared" si="111"/>
        <v>669600</v>
      </c>
      <c r="T262" s="43">
        <v>511200</v>
      </c>
      <c r="U262" s="39">
        <f t="shared" si="112"/>
        <v>158400</v>
      </c>
      <c r="V262" s="65">
        <f t="shared" si="113"/>
        <v>828000</v>
      </c>
      <c r="W262" s="43">
        <f>VLOOKUP(A262,Sheet1!A$2:B$166,2,0)</f>
        <v>511200</v>
      </c>
    </row>
    <row r="263" spans="1:24">
      <c r="A263" s="30" t="s">
        <v>278</v>
      </c>
      <c r="B263" s="26"/>
      <c r="C263" s="24">
        <f t="shared" si="92"/>
        <v>81</v>
      </c>
      <c r="D263" s="30">
        <f>D264</f>
        <v>2</v>
      </c>
      <c r="E263" s="30">
        <f>E264</f>
        <v>2</v>
      </c>
      <c r="F263" s="30">
        <f>F264</f>
        <v>35</v>
      </c>
      <c r="G263" s="30">
        <f>G264</f>
        <v>42</v>
      </c>
      <c r="H263" s="24">
        <f t="shared" si="109"/>
        <v>0</v>
      </c>
      <c r="I263" s="30"/>
      <c r="J263" s="30"/>
      <c r="K263" s="30"/>
      <c r="L263" s="30"/>
      <c r="M263" s="30"/>
      <c r="N263" s="30"/>
      <c r="O263" s="30">
        <v>38</v>
      </c>
      <c r="P263" s="30">
        <v>32</v>
      </c>
      <c r="Q263" s="39">
        <f t="shared" si="110"/>
        <v>1342300</v>
      </c>
      <c r="R263" s="43">
        <v>80</v>
      </c>
      <c r="S263" s="43">
        <f t="shared" si="111"/>
        <v>1073840</v>
      </c>
      <c r="T263" s="43">
        <v>934600</v>
      </c>
      <c r="U263" s="39">
        <f t="shared" si="112"/>
        <v>139240</v>
      </c>
      <c r="V263" s="65">
        <f t="shared" si="113"/>
        <v>1213080</v>
      </c>
      <c r="W263" s="43">
        <f>VLOOKUP(A263,Sheet1!A$2:B$166,2,0)</f>
        <v>934600</v>
      </c>
    </row>
    <row r="264" spans="1:24">
      <c r="A264" s="30"/>
      <c r="B264" s="26" t="s">
        <v>279</v>
      </c>
      <c r="C264" s="24">
        <f t="shared" si="92"/>
        <v>81</v>
      </c>
      <c r="D264" s="30">
        <v>2</v>
      </c>
      <c r="E264" s="30">
        <v>2</v>
      </c>
      <c r="F264" s="30">
        <v>35</v>
      </c>
      <c r="G264" s="30">
        <v>42</v>
      </c>
      <c r="H264" s="24">
        <f t="shared" si="109"/>
        <v>0</v>
      </c>
      <c r="I264" s="30"/>
      <c r="J264" s="30"/>
      <c r="K264" s="30"/>
      <c r="L264" s="30"/>
      <c r="M264" s="30"/>
      <c r="N264" s="30"/>
      <c r="O264" s="30"/>
      <c r="P264" s="30"/>
      <c r="Q264" s="39">
        <f t="shared" si="110"/>
        <v>922300</v>
      </c>
      <c r="R264" s="43">
        <v>80</v>
      </c>
      <c r="S264" s="43">
        <f t="shared" si="111"/>
        <v>737840</v>
      </c>
      <c r="T264" s="43">
        <v>761800</v>
      </c>
      <c r="U264" s="39">
        <f t="shared" si="112"/>
        <v>-23960</v>
      </c>
      <c r="V264" s="65">
        <f t="shared" si="113"/>
        <v>713880</v>
      </c>
      <c r="W264" s="43">
        <f t="shared" si="107"/>
        <v>761800</v>
      </c>
      <c r="X264" s="18">
        <f>VLOOKUP(B264,Sheet1!D$2:E$138,2,0)</f>
        <v>761800</v>
      </c>
    </row>
    <row r="265" spans="1:24">
      <c r="A265" s="30" t="s">
        <v>280</v>
      </c>
      <c r="B265" s="26"/>
      <c r="C265" s="24">
        <f t="shared" si="92"/>
        <v>62</v>
      </c>
      <c r="D265" s="30">
        <f>D266</f>
        <v>2</v>
      </c>
      <c r="E265" s="30">
        <v>1</v>
      </c>
      <c r="F265" s="30">
        <f>F266</f>
        <v>28</v>
      </c>
      <c r="G265" s="30">
        <f>G266</f>
        <v>31</v>
      </c>
      <c r="H265" s="24">
        <f t="shared" si="109"/>
        <v>0</v>
      </c>
      <c r="I265" s="30"/>
      <c r="J265" s="30"/>
      <c r="K265" s="30"/>
      <c r="L265" s="30"/>
      <c r="M265" s="30"/>
      <c r="N265" s="30"/>
      <c r="O265" s="30">
        <v>86</v>
      </c>
      <c r="P265" s="30">
        <v>13</v>
      </c>
      <c r="Q265" s="39">
        <f t="shared" si="110"/>
        <v>1300100</v>
      </c>
      <c r="R265" s="43">
        <v>100</v>
      </c>
      <c r="S265" s="43">
        <f t="shared" si="111"/>
        <v>1300100</v>
      </c>
      <c r="T265" s="43">
        <v>1069900</v>
      </c>
      <c r="U265" s="39">
        <f t="shared" si="112"/>
        <v>230200</v>
      </c>
      <c r="V265" s="65">
        <f t="shared" si="113"/>
        <v>1530300</v>
      </c>
      <c r="W265" s="43">
        <f>VLOOKUP(A265,Sheet1!A$2:B$166,2,0)</f>
        <v>1069900</v>
      </c>
    </row>
    <row r="266" spans="1:24">
      <c r="A266" s="30"/>
      <c r="B266" s="26" t="s">
        <v>281</v>
      </c>
      <c r="C266" s="24">
        <f t="shared" si="92"/>
        <v>62</v>
      </c>
      <c r="D266" s="30">
        <v>2</v>
      </c>
      <c r="E266" s="30">
        <v>1</v>
      </c>
      <c r="F266" s="30">
        <v>28</v>
      </c>
      <c r="G266" s="30">
        <v>31</v>
      </c>
      <c r="H266" s="24">
        <f t="shared" si="109"/>
        <v>0</v>
      </c>
      <c r="I266" s="30"/>
      <c r="J266" s="30"/>
      <c r="K266" s="30"/>
      <c r="L266" s="30"/>
      <c r="M266" s="30"/>
      <c r="N266" s="30"/>
      <c r="O266" s="30"/>
      <c r="P266" s="30"/>
      <c r="Q266" s="39">
        <f t="shared" si="110"/>
        <v>706100</v>
      </c>
      <c r="R266" s="43">
        <v>100</v>
      </c>
      <c r="S266" s="43">
        <f t="shared" si="111"/>
        <v>706100</v>
      </c>
      <c r="T266" s="43">
        <v>673900</v>
      </c>
      <c r="U266" s="39">
        <f t="shared" si="112"/>
        <v>32200</v>
      </c>
      <c r="V266" s="65">
        <f t="shared" si="113"/>
        <v>738300</v>
      </c>
      <c r="W266" s="43">
        <f>X266</f>
        <v>673900</v>
      </c>
      <c r="X266" s="18">
        <f>VLOOKUP(B266,Sheet1!D$2:E$138,2,0)</f>
        <v>673900</v>
      </c>
    </row>
    <row r="267" spans="1:24" ht="12" customHeight="1">
      <c r="A267" s="30" t="s">
        <v>282</v>
      </c>
      <c r="B267" s="26"/>
      <c r="C267" s="24">
        <f t="shared" si="92"/>
        <v>54</v>
      </c>
      <c r="D267" s="30"/>
      <c r="E267" s="30"/>
      <c r="F267" s="30">
        <f>F268</f>
        <v>54</v>
      </c>
      <c r="G267" s="30"/>
      <c r="H267" s="24">
        <f t="shared" si="109"/>
        <v>1</v>
      </c>
      <c r="I267" s="30"/>
      <c r="J267" s="30"/>
      <c r="K267" s="30">
        <v>1</v>
      </c>
      <c r="L267" s="30"/>
      <c r="M267" s="30"/>
      <c r="N267" s="30"/>
      <c r="O267" s="30">
        <v>98</v>
      </c>
      <c r="P267" s="30">
        <v>42</v>
      </c>
      <c r="Q267" s="39">
        <f t="shared" si="110"/>
        <v>1480500</v>
      </c>
      <c r="R267" s="43">
        <v>100</v>
      </c>
      <c r="S267" s="43">
        <f t="shared" si="111"/>
        <v>1480500</v>
      </c>
      <c r="T267" s="43">
        <v>1586200</v>
      </c>
      <c r="U267" s="39">
        <f t="shared" si="112"/>
        <v>-105700</v>
      </c>
      <c r="V267" s="65">
        <f t="shared" si="113"/>
        <v>1374800</v>
      </c>
      <c r="W267" s="43">
        <f>VLOOKUP(A267,Sheet1!A$2:B$166,2,0)</f>
        <v>1586200</v>
      </c>
    </row>
    <row r="268" spans="1:24">
      <c r="A268" s="30"/>
      <c r="B268" s="26" t="s">
        <v>283</v>
      </c>
      <c r="C268" s="24">
        <f t="shared" si="92"/>
        <v>54</v>
      </c>
      <c r="D268" s="30"/>
      <c r="E268" s="30"/>
      <c r="F268" s="30">
        <v>54</v>
      </c>
      <c r="G268" s="30"/>
      <c r="H268" s="24">
        <f t="shared" si="109"/>
        <v>1</v>
      </c>
      <c r="I268" s="30"/>
      <c r="J268" s="30"/>
      <c r="K268" s="30">
        <v>1</v>
      </c>
      <c r="L268" s="30"/>
      <c r="M268" s="30"/>
      <c r="N268" s="30"/>
      <c r="O268" s="30"/>
      <c r="P268" s="30"/>
      <c r="Q268" s="39">
        <f t="shared" si="110"/>
        <v>640500</v>
      </c>
      <c r="R268" s="43">
        <v>100</v>
      </c>
      <c r="S268" s="43">
        <f t="shared" si="111"/>
        <v>640500</v>
      </c>
      <c r="T268" s="43">
        <v>860200</v>
      </c>
      <c r="U268" s="39">
        <f t="shared" si="112"/>
        <v>-219700</v>
      </c>
      <c r="V268" s="65">
        <f t="shared" si="113"/>
        <v>420800</v>
      </c>
      <c r="W268" s="43">
        <f>X268</f>
        <v>860200</v>
      </c>
      <c r="X268" s="18">
        <f>VLOOKUP(B268,Sheet1!D$2:E$138,2,0)</f>
        <v>860200</v>
      </c>
    </row>
    <row r="269" spans="1:24">
      <c r="A269" s="30" t="s">
        <v>286</v>
      </c>
      <c r="B269" s="26"/>
      <c r="C269" s="24">
        <f t="shared" si="92"/>
        <v>0</v>
      </c>
      <c r="D269" s="30"/>
      <c r="E269" s="30"/>
      <c r="F269" s="30"/>
      <c r="G269" s="30"/>
      <c r="H269" s="24">
        <f t="shared" si="109"/>
        <v>0</v>
      </c>
      <c r="I269" s="30"/>
      <c r="J269" s="30"/>
      <c r="K269" s="30"/>
      <c r="L269" s="30"/>
      <c r="M269" s="30"/>
      <c r="N269" s="30"/>
      <c r="O269" s="30">
        <v>136</v>
      </c>
      <c r="P269" s="30">
        <v>51</v>
      </c>
      <c r="Q269" s="39">
        <f t="shared" si="110"/>
        <v>1122000</v>
      </c>
      <c r="R269" s="43">
        <v>80</v>
      </c>
      <c r="S269" s="43">
        <f t="shared" si="111"/>
        <v>897600</v>
      </c>
      <c r="T269" s="43">
        <v>508800</v>
      </c>
      <c r="U269" s="39">
        <f t="shared" si="112"/>
        <v>388800</v>
      </c>
      <c r="V269" s="65">
        <f t="shared" si="113"/>
        <v>1286400</v>
      </c>
      <c r="W269" s="43">
        <f>VLOOKUP(A269,Sheet1!A$2:B$166,2,0)</f>
        <v>508800</v>
      </c>
    </row>
    <row r="270" spans="1:24">
      <c r="A270" s="27" t="s">
        <v>284</v>
      </c>
      <c r="B270" s="32"/>
      <c r="C270" s="29">
        <f t="shared" si="92"/>
        <v>0</v>
      </c>
      <c r="D270" s="47"/>
      <c r="E270" s="47"/>
      <c r="F270" s="47"/>
      <c r="G270" s="47"/>
      <c r="H270" s="29">
        <f t="shared" si="109"/>
        <v>0</v>
      </c>
      <c r="I270" s="47"/>
      <c r="J270" s="47"/>
      <c r="K270" s="47"/>
      <c r="L270" s="47"/>
      <c r="M270" s="47"/>
      <c r="N270" s="47"/>
      <c r="O270" s="47">
        <v>42</v>
      </c>
      <c r="P270" s="47">
        <v>20</v>
      </c>
      <c r="Q270" s="42">
        <f t="shared" si="110"/>
        <v>372000</v>
      </c>
      <c r="R270" s="44">
        <v>100</v>
      </c>
      <c r="S270" s="44">
        <f t="shared" si="111"/>
        <v>372000</v>
      </c>
      <c r="T270" s="42">
        <v>444000</v>
      </c>
      <c r="U270" s="42">
        <f t="shared" si="112"/>
        <v>-72000</v>
      </c>
      <c r="V270" s="66">
        <f t="shared" si="113"/>
        <v>300000</v>
      </c>
      <c r="W270" s="44">
        <f>VLOOKUP(A270,Sheet1!A$2:B$166,2,0)</f>
        <v>444000</v>
      </c>
    </row>
    <row r="271" spans="1:24">
      <c r="A271" s="27" t="s">
        <v>285</v>
      </c>
      <c r="B271" s="32"/>
      <c r="C271" s="29">
        <f t="shared" si="92"/>
        <v>0</v>
      </c>
      <c r="D271" s="47"/>
      <c r="E271" s="47"/>
      <c r="F271" s="47"/>
      <c r="G271" s="47"/>
      <c r="H271" s="29">
        <f t="shared" si="109"/>
        <v>0</v>
      </c>
      <c r="I271" s="47"/>
      <c r="J271" s="47"/>
      <c r="K271" s="47"/>
      <c r="L271" s="47"/>
      <c r="M271" s="47"/>
      <c r="N271" s="47"/>
      <c r="O271" s="47">
        <v>74</v>
      </c>
      <c r="P271" s="47">
        <v>51</v>
      </c>
      <c r="Q271" s="42">
        <f t="shared" si="110"/>
        <v>750000</v>
      </c>
      <c r="R271" s="44">
        <v>100</v>
      </c>
      <c r="S271" s="44">
        <f t="shared" si="111"/>
        <v>750000</v>
      </c>
      <c r="T271" s="42">
        <v>708000</v>
      </c>
      <c r="U271" s="42">
        <f t="shared" si="112"/>
        <v>42000</v>
      </c>
      <c r="V271" s="66">
        <f t="shared" si="113"/>
        <v>792000</v>
      </c>
      <c r="W271" s="44">
        <f>VLOOKUP(A271,Sheet1!A$2:B$166,2,0)</f>
        <v>708000</v>
      </c>
      <c r="X271" s="41"/>
    </row>
    <row r="272" spans="1:24">
      <c r="A272" s="31" t="s">
        <v>287</v>
      </c>
      <c r="B272" s="32"/>
      <c r="C272" s="29">
        <f t="shared" si="92"/>
        <v>78</v>
      </c>
      <c r="D272" s="29"/>
      <c r="E272" s="29">
        <f>E273</f>
        <v>13</v>
      </c>
      <c r="F272" s="29">
        <f>F273</f>
        <v>65</v>
      </c>
      <c r="G272" s="29"/>
      <c r="H272" s="29">
        <f t="shared" si="109"/>
        <v>0</v>
      </c>
      <c r="I272" s="29"/>
      <c r="J272" s="29"/>
      <c r="K272" s="29"/>
      <c r="L272" s="29"/>
      <c r="M272" s="29"/>
      <c r="N272" s="29"/>
      <c r="O272" s="29">
        <v>428</v>
      </c>
      <c r="P272" s="29">
        <v>202</v>
      </c>
      <c r="Q272" s="42">
        <f t="shared" si="110"/>
        <v>4647100</v>
      </c>
      <c r="R272" s="42">
        <v>80</v>
      </c>
      <c r="S272" s="44">
        <f t="shared" si="111"/>
        <v>3717680</v>
      </c>
      <c r="T272" s="42">
        <v>2707700</v>
      </c>
      <c r="U272" s="42">
        <f t="shared" si="112"/>
        <v>1009980</v>
      </c>
      <c r="V272" s="66">
        <f t="shared" si="113"/>
        <v>4727660</v>
      </c>
      <c r="W272" s="44">
        <f>VLOOKUP(A272,Sheet1!A$2:B$166,2,0)</f>
        <v>2707700</v>
      </c>
    </row>
    <row r="273" spans="1:24">
      <c r="A273" s="30"/>
      <c r="B273" s="26" t="s">
        <v>288</v>
      </c>
      <c r="C273" s="24">
        <f t="shared" si="92"/>
        <v>78</v>
      </c>
      <c r="D273" s="30"/>
      <c r="E273" s="30">
        <v>13</v>
      </c>
      <c r="F273" s="30">
        <v>65</v>
      </c>
      <c r="G273" s="30"/>
      <c r="H273" s="24">
        <f t="shared" si="109"/>
        <v>0</v>
      </c>
      <c r="I273" s="30"/>
      <c r="J273" s="30"/>
      <c r="K273" s="30"/>
      <c r="L273" s="30"/>
      <c r="M273" s="30"/>
      <c r="N273" s="30"/>
      <c r="O273" s="30"/>
      <c r="P273" s="30"/>
      <c r="Q273" s="39">
        <f t="shared" si="110"/>
        <v>867100</v>
      </c>
      <c r="R273" s="43">
        <v>80</v>
      </c>
      <c r="S273" s="43">
        <f t="shared" si="111"/>
        <v>693680</v>
      </c>
      <c r="T273" s="43">
        <v>629300</v>
      </c>
      <c r="U273" s="39">
        <f t="shared" si="112"/>
        <v>64380</v>
      </c>
      <c r="V273" s="65">
        <f t="shared" si="113"/>
        <v>758060</v>
      </c>
      <c r="W273" s="43">
        <f>X273</f>
        <v>629300</v>
      </c>
      <c r="X273" s="18">
        <f>VLOOKUP(B273,Sheet1!D$2:E$138,2,0)</f>
        <v>629300</v>
      </c>
    </row>
    <row r="274" spans="1:24" ht="12.75" customHeight="1">
      <c r="A274" s="31" t="s">
        <v>289</v>
      </c>
      <c r="B274" s="32"/>
      <c r="C274" s="29">
        <f t="shared" si="92"/>
        <v>74</v>
      </c>
      <c r="D274" s="29"/>
      <c r="E274" s="29">
        <f>SUM(E275,E276,E278,E279)</f>
        <v>9</v>
      </c>
      <c r="F274" s="29">
        <f>SUM(F275,F276,F278,F279)</f>
        <v>65</v>
      </c>
      <c r="G274" s="29"/>
      <c r="H274" s="29">
        <f>SUM(H275,H276,H278,H279)</f>
        <v>17</v>
      </c>
      <c r="I274" s="29"/>
      <c r="J274" s="29">
        <f t="shared" ref="J274:Q274" si="114">SUM(J275,J276,J278,J279)</f>
        <v>5</v>
      </c>
      <c r="K274" s="29">
        <f t="shared" si="114"/>
        <v>12</v>
      </c>
      <c r="L274" s="29"/>
      <c r="M274" s="29"/>
      <c r="N274" s="29"/>
      <c r="O274" s="29">
        <f t="shared" si="114"/>
        <v>170</v>
      </c>
      <c r="P274" s="29">
        <f t="shared" si="114"/>
        <v>18</v>
      </c>
      <c r="Q274" s="42">
        <f t="shared" si="114"/>
        <v>2270300</v>
      </c>
      <c r="R274" s="42"/>
      <c r="S274" s="42">
        <f>SUM(S275,S276,S278,S279)</f>
        <v>1585340</v>
      </c>
      <c r="T274" s="42">
        <v>1489000</v>
      </c>
      <c r="U274" s="42">
        <f t="shared" si="112"/>
        <v>96340</v>
      </c>
      <c r="V274" s="66">
        <f t="shared" si="113"/>
        <v>1681680</v>
      </c>
      <c r="W274" s="42">
        <f>VLOOKUP(A274,Sheet1!A$2:B$166,2,0)</f>
        <v>1489000</v>
      </c>
    </row>
    <row r="275" spans="1:24" ht="15" customHeight="1">
      <c r="A275" s="30" t="s">
        <v>141</v>
      </c>
      <c r="B275" s="25"/>
      <c r="C275" s="24">
        <f t="shared" si="92"/>
        <v>0</v>
      </c>
      <c r="D275" s="30"/>
      <c r="E275" s="30"/>
      <c r="F275" s="30"/>
      <c r="G275" s="30"/>
      <c r="H275" s="24">
        <f t="shared" ref="H275:H281" si="115">SUM(I275,J275,K275,L275)</f>
        <v>0</v>
      </c>
      <c r="I275" s="30"/>
      <c r="J275" s="30"/>
      <c r="K275" s="30"/>
      <c r="L275" s="30"/>
      <c r="M275" s="30"/>
      <c r="N275" s="30"/>
      <c r="O275" s="30"/>
      <c r="P275" s="30">
        <v>2</v>
      </c>
      <c r="Q275" s="39">
        <f t="shared" ref="Q275:Q283" si="116">(D275*8+E275*8+F275*10+G275*10)*1150+(I275*8+J275*8+K275*10+L275*10+N275*5)*1950+(M275+O275+P275)*6000</f>
        <v>12000</v>
      </c>
      <c r="R275" s="39">
        <v>60</v>
      </c>
      <c r="S275" s="43">
        <f t="shared" ref="S275:S283" si="117">Q275*R275/100</f>
        <v>7200</v>
      </c>
      <c r="T275" s="43">
        <v>10800</v>
      </c>
      <c r="U275" s="39">
        <f t="shared" ref="U275:U284" si="118">S275-T275</f>
        <v>-3600</v>
      </c>
      <c r="V275" s="65">
        <f t="shared" ref="V275:V284" si="119">S275+U275</f>
        <v>3600</v>
      </c>
      <c r="W275" s="43">
        <f>VLOOKUP(A275,Sheet1!A$2:B$166,2,0)</f>
        <v>1170960</v>
      </c>
    </row>
    <row r="276" spans="1:24" ht="16.5" customHeight="1">
      <c r="A276" s="30" t="s">
        <v>290</v>
      </c>
      <c r="B276" s="26"/>
      <c r="C276" s="24">
        <f t="shared" si="92"/>
        <v>43</v>
      </c>
      <c r="D276" s="30"/>
      <c r="E276" s="30"/>
      <c r="F276" s="30">
        <f>F277</f>
        <v>43</v>
      </c>
      <c r="G276" s="30"/>
      <c r="H276" s="24">
        <f t="shared" si="115"/>
        <v>12</v>
      </c>
      <c r="I276" s="30"/>
      <c r="J276" s="30"/>
      <c r="K276" s="30">
        <f>K277</f>
        <v>12</v>
      </c>
      <c r="L276" s="30"/>
      <c r="M276" s="30"/>
      <c r="N276" s="30"/>
      <c r="O276" s="30">
        <v>62</v>
      </c>
      <c r="P276" s="30">
        <v>7</v>
      </c>
      <c r="Q276" s="39">
        <f t="shared" si="116"/>
        <v>1142500</v>
      </c>
      <c r="R276" s="43">
        <v>60</v>
      </c>
      <c r="S276" s="43">
        <f t="shared" si="117"/>
        <v>685500</v>
      </c>
      <c r="T276" s="43">
        <v>688500</v>
      </c>
      <c r="U276" s="39">
        <f t="shared" si="118"/>
        <v>-3000</v>
      </c>
      <c r="V276" s="65">
        <f t="shared" si="119"/>
        <v>682500</v>
      </c>
      <c r="W276" s="43">
        <f>VLOOKUP(A276,Sheet1!A$2:B$166,2,0)</f>
        <v>688500</v>
      </c>
    </row>
    <row r="277" spans="1:24" ht="21" customHeight="1">
      <c r="A277" s="30"/>
      <c r="B277" s="26" t="s">
        <v>291</v>
      </c>
      <c r="C277" s="24">
        <f t="shared" si="92"/>
        <v>43</v>
      </c>
      <c r="D277" s="30"/>
      <c r="E277" s="30"/>
      <c r="F277" s="30">
        <v>43</v>
      </c>
      <c r="G277" s="30"/>
      <c r="H277" s="24">
        <f t="shared" si="115"/>
        <v>12</v>
      </c>
      <c r="I277" s="30"/>
      <c r="J277" s="30"/>
      <c r="K277" s="30">
        <v>12</v>
      </c>
      <c r="L277" s="30"/>
      <c r="M277" s="30"/>
      <c r="N277" s="30"/>
      <c r="O277" s="30"/>
      <c r="P277" s="30"/>
      <c r="Q277" s="39">
        <f t="shared" si="116"/>
        <v>728500</v>
      </c>
      <c r="R277" s="43">
        <v>60</v>
      </c>
      <c r="S277" s="43">
        <f t="shared" si="117"/>
        <v>437100</v>
      </c>
      <c r="T277" s="43">
        <v>526500</v>
      </c>
      <c r="U277" s="39">
        <f t="shared" si="118"/>
        <v>-89400</v>
      </c>
      <c r="V277" s="65">
        <f t="shared" si="119"/>
        <v>347700</v>
      </c>
      <c r="W277" s="43">
        <f t="shared" ref="W277:W283" si="120">X277</f>
        <v>526500</v>
      </c>
      <c r="X277" s="18">
        <f>VLOOKUP(B277,Sheet1!D$2:E$138,2,0)</f>
        <v>526500</v>
      </c>
    </row>
    <row r="278" spans="1:24" ht="22.5">
      <c r="A278" s="24" t="s">
        <v>359</v>
      </c>
      <c r="B278" s="26"/>
      <c r="C278" s="24">
        <f t="shared" si="92"/>
        <v>0</v>
      </c>
      <c r="D278" s="30"/>
      <c r="E278" s="30"/>
      <c r="F278" s="30"/>
      <c r="G278" s="30"/>
      <c r="H278" s="24">
        <f t="shared" si="115"/>
        <v>0</v>
      </c>
      <c r="I278" s="30"/>
      <c r="J278" s="30"/>
      <c r="K278" s="30"/>
      <c r="L278" s="30"/>
      <c r="M278" s="30"/>
      <c r="N278" s="30"/>
      <c r="O278" s="30">
        <v>7</v>
      </c>
      <c r="P278" s="30"/>
      <c r="Q278" s="39">
        <f t="shared" si="116"/>
        <v>42000</v>
      </c>
      <c r="R278" s="43">
        <v>80</v>
      </c>
      <c r="S278" s="43">
        <f t="shared" si="117"/>
        <v>33600</v>
      </c>
      <c r="T278" s="43">
        <v>38400</v>
      </c>
      <c r="U278" s="39">
        <f t="shared" si="118"/>
        <v>-4800</v>
      </c>
      <c r="V278" s="65">
        <f t="shared" si="119"/>
        <v>28800</v>
      </c>
      <c r="W278" s="43">
        <f>VLOOKUP(A278,Sheet1!A$2:B$166,2,0)</f>
        <v>38400</v>
      </c>
    </row>
    <row r="279" spans="1:24">
      <c r="A279" s="30" t="s">
        <v>293</v>
      </c>
      <c r="B279" s="26"/>
      <c r="C279" s="24">
        <f t="shared" si="92"/>
        <v>31</v>
      </c>
      <c r="D279" s="30"/>
      <c r="E279" s="30">
        <v>9</v>
      </c>
      <c r="F279" s="30">
        <f>F280</f>
        <v>22</v>
      </c>
      <c r="G279" s="30"/>
      <c r="H279" s="24">
        <f t="shared" si="115"/>
        <v>5</v>
      </c>
      <c r="I279" s="30"/>
      <c r="J279" s="30">
        <f>J280</f>
        <v>5</v>
      </c>
      <c r="K279" s="30"/>
      <c r="L279" s="30"/>
      <c r="M279" s="30"/>
      <c r="N279" s="30"/>
      <c r="O279" s="30">
        <v>101</v>
      </c>
      <c r="P279" s="30">
        <v>9</v>
      </c>
      <c r="Q279" s="39">
        <f t="shared" si="116"/>
        <v>1073800</v>
      </c>
      <c r="R279" s="43">
        <v>80</v>
      </c>
      <c r="S279" s="43">
        <f t="shared" si="117"/>
        <v>859040</v>
      </c>
      <c r="T279" s="43">
        <v>751300</v>
      </c>
      <c r="U279" s="39">
        <f t="shared" si="118"/>
        <v>107740</v>
      </c>
      <c r="V279" s="65">
        <f t="shared" si="119"/>
        <v>966780</v>
      </c>
      <c r="W279" s="43">
        <f>VLOOKUP(A279,Sheet1!A$2:B$166,2,0)</f>
        <v>751300</v>
      </c>
    </row>
    <row r="280" spans="1:24">
      <c r="A280" s="30"/>
      <c r="B280" s="26" t="s">
        <v>294</v>
      </c>
      <c r="C280" s="24">
        <f t="shared" si="92"/>
        <v>31</v>
      </c>
      <c r="D280" s="30"/>
      <c r="E280" s="30">
        <v>9</v>
      </c>
      <c r="F280" s="30">
        <v>22</v>
      </c>
      <c r="G280" s="30"/>
      <c r="H280" s="24">
        <f t="shared" si="115"/>
        <v>5</v>
      </c>
      <c r="I280" s="30"/>
      <c r="J280" s="30">
        <v>5</v>
      </c>
      <c r="K280" s="30"/>
      <c r="L280" s="30"/>
      <c r="M280" s="30"/>
      <c r="N280" s="30"/>
      <c r="O280" s="30"/>
      <c r="P280" s="30"/>
      <c r="Q280" s="39">
        <f t="shared" si="116"/>
        <v>413800</v>
      </c>
      <c r="R280" s="43">
        <v>80</v>
      </c>
      <c r="S280" s="43">
        <f t="shared" si="117"/>
        <v>331040</v>
      </c>
      <c r="T280" s="43">
        <v>333700</v>
      </c>
      <c r="U280" s="39">
        <f t="shared" si="118"/>
        <v>-2660</v>
      </c>
      <c r="V280" s="65">
        <f t="shared" si="119"/>
        <v>328380</v>
      </c>
      <c r="W280" s="43">
        <f t="shared" si="120"/>
        <v>333700</v>
      </c>
      <c r="X280" s="18">
        <f>VLOOKUP(B280,Sheet1!D$2:E$138,2,0)</f>
        <v>333700</v>
      </c>
    </row>
    <row r="281" spans="1:24">
      <c r="A281" s="27" t="s">
        <v>295</v>
      </c>
      <c r="B281" s="28"/>
      <c r="C281" s="29">
        <f t="shared" si="92"/>
        <v>53</v>
      </c>
      <c r="D281" s="47">
        <v>2</v>
      </c>
      <c r="E281" s="47"/>
      <c r="F281" s="47">
        <f>F283+F282</f>
        <v>51</v>
      </c>
      <c r="G281" s="47"/>
      <c r="H281" s="29">
        <f t="shared" si="115"/>
        <v>8</v>
      </c>
      <c r="I281" s="47"/>
      <c r="J281" s="47"/>
      <c r="K281" s="47">
        <f>K283</f>
        <v>8</v>
      </c>
      <c r="L281" s="47"/>
      <c r="M281" s="47">
        <v>3</v>
      </c>
      <c r="N281" s="47"/>
      <c r="O281" s="29">
        <v>96</v>
      </c>
      <c r="P281" s="29">
        <v>57</v>
      </c>
      <c r="Q281" s="42">
        <f t="shared" si="116"/>
        <v>1696900</v>
      </c>
      <c r="R281" s="42">
        <v>100</v>
      </c>
      <c r="S281" s="44">
        <f t="shared" si="117"/>
        <v>1696900</v>
      </c>
      <c r="T281" s="42">
        <v>2048200</v>
      </c>
      <c r="U281" s="42">
        <f t="shared" si="118"/>
        <v>-351300</v>
      </c>
      <c r="V281" s="66">
        <f t="shared" si="119"/>
        <v>1345600</v>
      </c>
      <c r="W281" s="44">
        <f>VLOOKUP(A281,Sheet1!A$2:B$166,2,0)</f>
        <v>2048200</v>
      </c>
    </row>
    <row r="282" spans="1:24">
      <c r="A282" s="30"/>
      <c r="B282" s="25" t="s">
        <v>360</v>
      </c>
      <c r="C282" s="24">
        <v>0</v>
      </c>
      <c r="D282" s="30"/>
      <c r="E282" s="30"/>
      <c r="F282" s="30"/>
      <c r="G282" s="30"/>
      <c r="H282" s="24">
        <v>0</v>
      </c>
      <c r="I282" s="30"/>
      <c r="J282" s="30"/>
      <c r="K282" s="30"/>
      <c r="L282" s="30"/>
      <c r="M282" s="30">
        <v>3</v>
      </c>
      <c r="N282" s="30"/>
      <c r="O282" s="24"/>
      <c r="P282" s="24"/>
      <c r="Q282" s="39">
        <f t="shared" si="116"/>
        <v>18000</v>
      </c>
      <c r="R282" s="39">
        <v>100</v>
      </c>
      <c r="S282" s="43">
        <f t="shared" si="117"/>
        <v>18000</v>
      </c>
      <c r="T282" s="43">
        <v>0</v>
      </c>
      <c r="U282" s="39">
        <f t="shared" si="118"/>
        <v>18000</v>
      </c>
      <c r="V282" s="65">
        <f t="shared" si="119"/>
        <v>36000</v>
      </c>
      <c r="W282" s="43">
        <f t="shared" si="120"/>
        <v>0</v>
      </c>
    </row>
    <row r="283" spans="1:24">
      <c r="A283" s="30"/>
      <c r="B283" s="26" t="s">
        <v>296</v>
      </c>
      <c r="C283" s="24">
        <f t="shared" ref="C283:C291" si="121">SUM(D283,E283,F283,G283)</f>
        <v>53</v>
      </c>
      <c r="D283" s="30">
        <v>2</v>
      </c>
      <c r="E283" s="30"/>
      <c r="F283" s="30">
        <v>51</v>
      </c>
      <c r="G283" s="30"/>
      <c r="H283" s="24">
        <f t="shared" ref="H283:H291" si="122">SUM(I283,J283,K283,L283)</f>
        <v>8</v>
      </c>
      <c r="I283" s="30"/>
      <c r="J283" s="30"/>
      <c r="K283" s="30">
        <v>8</v>
      </c>
      <c r="L283" s="30"/>
      <c r="M283" s="30"/>
      <c r="N283" s="30"/>
      <c r="O283" s="30"/>
      <c r="P283" s="30"/>
      <c r="Q283" s="39">
        <f t="shared" si="116"/>
        <v>760900</v>
      </c>
      <c r="R283" s="43">
        <v>100</v>
      </c>
      <c r="S283" s="43">
        <f t="shared" si="117"/>
        <v>760900</v>
      </c>
      <c r="T283" s="43">
        <v>794200</v>
      </c>
      <c r="U283" s="39">
        <f t="shared" si="118"/>
        <v>-33300</v>
      </c>
      <c r="V283" s="65">
        <f t="shared" si="119"/>
        <v>727600</v>
      </c>
      <c r="W283" s="43">
        <f t="shared" si="120"/>
        <v>794200</v>
      </c>
      <c r="X283" s="18">
        <f>VLOOKUP(B283,Sheet1!D$2:E$138,2,0)</f>
        <v>794200</v>
      </c>
    </row>
    <row r="284" spans="1:24" s="10" customFormat="1" ht="16.5" customHeight="1">
      <c r="A284" s="31" t="s">
        <v>297</v>
      </c>
      <c r="B284" s="32"/>
      <c r="C284" s="29">
        <f t="shared" si="121"/>
        <v>130</v>
      </c>
      <c r="D284" s="29">
        <v>1</v>
      </c>
      <c r="E284" s="29">
        <f>SUM(E285,E287,E289,E291,E288,E286)</f>
        <v>39</v>
      </c>
      <c r="F284" s="29">
        <f>SUM(F285,F287,F289,F291,F288,F286)</f>
        <v>75</v>
      </c>
      <c r="G284" s="29">
        <f>SUM(G285,G287,G289,G291,G288,G286)</f>
        <v>15</v>
      </c>
      <c r="H284" s="29">
        <f>SUM(H285,H287,H289,H291,H288,H286)</f>
        <v>0</v>
      </c>
      <c r="I284" s="29"/>
      <c r="J284" s="29"/>
      <c r="K284" s="29"/>
      <c r="L284" s="29"/>
      <c r="M284" s="29"/>
      <c r="N284" s="29"/>
      <c r="O284" s="29">
        <f>SUM(O285,O287,O289,O291,O288,O286)</f>
        <v>310</v>
      </c>
      <c r="P284" s="29">
        <f>SUM(P285,P287,P289,P291,P288,P286)</f>
        <v>140</v>
      </c>
      <c r="Q284" s="42">
        <f>SUM(Q285,Q287,Q289,Q291,Q288,Q286)</f>
        <v>4103000</v>
      </c>
      <c r="R284" s="42"/>
      <c r="S284" s="42">
        <f>SUM(S285,S287,S289,S291,S288,S286)</f>
        <v>2841260</v>
      </c>
      <c r="T284" s="42">
        <v>2165380</v>
      </c>
      <c r="U284" s="42">
        <f t="shared" si="118"/>
        <v>675880</v>
      </c>
      <c r="V284" s="66">
        <f t="shared" si="119"/>
        <v>3517140</v>
      </c>
      <c r="W284" s="42">
        <f>VLOOKUP(A284,Sheet1!A$2:B$166,2,0)</f>
        <v>2165380</v>
      </c>
    </row>
    <row r="285" spans="1:24">
      <c r="A285" s="30" t="s">
        <v>141</v>
      </c>
      <c r="B285" s="25" t="s">
        <v>298</v>
      </c>
      <c r="C285" s="24">
        <f t="shared" si="121"/>
        <v>78</v>
      </c>
      <c r="D285" s="24">
        <v>1</v>
      </c>
      <c r="E285" s="24">
        <v>30</v>
      </c>
      <c r="F285" s="24">
        <v>47</v>
      </c>
      <c r="G285" s="24"/>
      <c r="H285" s="24">
        <f t="shared" si="122"/>
        <v>0</v>
      </c>
      <c r="I285" s="24"/>
      <c r="J285" s="24"/>
      <c r="K285" s="24"/>
      <c r="L285" s="24"/>
      <c r="M285" s="24"/>
      <c r="N285" s="24"/>
      <c r="O285" s="24">
        <v>1</v>
      </c>
      <c r="P285" s="30"/>
      <c r="Q285" s="39">
        <f t="shared" ref="Q285:Q298" si="123">(D285*8+E285*8+F285*10+G285*10)*1150+(I285*8+J285*8+K285*10+L285*10+N285*5)*1950+(M285+O285+P285)*6000</f>
        <v>831700</v>
      </c>
      <c r="R285" s="43">
        <v>60</v>
      </c>
      <c r="S285" s="43">
        <f t="shared" ref="S285:S298" si="124">Q285*R285/100</f>
        <v>499020</v>
      </c>
      <c r="T285" s="43">
        <v>329280</v>
      </c>
      <c r="U285" s="39">
        <f t="shared" ref="U285:U291" si="125">S285-T285</f>
        <v>169740</v>
      </c>
      <c r="V285" s="65">
        <f t="shared" ref="V285:V309" si="126">S285+U285</f>
        <v>668760</v>
      </c>
      <c r="W285" s="43">
        <f>X285</f>
        <v>329280</v>
      </c>
      <c r="X285" s="18">
        <f>VLOOKUP(B285,Sheet1!D$2:E$138,2,0)</f>
        <v>329280</v>
      </c>
    </row>
    <row r="286" spans="1:24" ht="35.25" customHeight="1">
      <c r="A286" s="24" t="s">
        <v>361</v>
      </c>
      <c r="B286" s="26"/>
      <c r="C286" s="24">
        <f t="shared" si="121"/>
        <v>0</v>
      </c>
      <c r="D286" s="30"/>
      <c r="E286" s="30"/>
      <c r="F286" s="30"/>
      <c r="G286" s="30"/>
      <c r="H286" s="24">
        <f t="shared" si="122"/>
        <v>0</v>
      </c>
      <c r="I286" s="30"/>
      <c r="J286" s="30"/>
      <c r="K286" s="30"/>
      <c r="L286" s="30"/>
      <c r="M286" s="30"/>
      <c r="N286" s="30"/>
      <c r="O286" s="30">
        <v>4</v>
      </c>
      <c r="P286" s="30">
        <v>1</v>
      </c>
      <c r="Q286" s="39">
        <f t="shared" si="123"/>
        <v>30000</v>
      </c>
      <c r="R286" s="43">
        <v>80</v>
      </c>
      <c r="S286" s="43">
        <f t="shared" si="124"/>
        <v>24000</v>
      </c>
      <c r="T286" s="43">
        <v>24000</v>
      </c>
      <c r="U286" s="39">
        <f t="shared" si="125"/>
        <v>0</v>
      </c>
      <c r="V286" s="65">
        <f t="shared" si="126"/>
        <v>24000</v>
      </c>
      <c r="W286" s="43">
        <f>VLOOKUP(A286,Sheet1!A$2:B$166,2,0)</f>
        <v>24000</v>
      </c>
    </row>
    <row r="287" spans="1:24">
      <c r="A287" s="30" t="s">
        <v>299</v>
      </c>
      <c r="B287" s="25"/>
      <c r="C287" s="24">
        <f t="shared" si="121"/>
        <v>0</v>
      </c>
      <c r="D287" s="30"/>
      <c r="E287" s="30"/>
      <c r="F287" s="30"/>
      <c r="G287" s="30"/>
      <c r="H287" s="24">
        <f t="shared" si="122"/>
        <v>0</v>
      </c>
      <c r="I287" s="30"/>
      <c r="J287" s="30"/>
      <c r="K287" s="30"/>
      <c r="L287" s="30"/>
      <c r="M287" s="30"/>
      <c r="N287" s="30"/>
      <c r="O287" s="30">
        <v>111</v>
      </c>
      <c r="P287" s="30">
        <v>23</v>
      </c>
      <c r="Q287" s="39">
        <f t="shared" si="123"/>
        <v>804000</v>
      </c>
      <c r="R287" s="43">
        <v>60</v>
      </c>
      <c r="S287" s="43">
        <f t="shared" si="124"/>
        <v>482400</v>
      </c>
      <c r="T287" s="43">
        <v>313200</v>
      </c>
      <c r="U287" s="39">
        <f t="shared" si="125"/>
        <v>169200</v>
      </c>
      <c r="V287" s="65">
        <f t="shared" si="126"/>
        <v>651600</v>
      </c>
      <c r="W287" s="43">
        <f>VLOOKUP(A287,Sheet1!A$2:B$166,2,0)</f>
        <v>313200</v>
      </c>
    </row>
    <row r="288" spans="1:24" ht="26.25" customHeight="1">
      <c r="A288" s="24" t="s">
        <v>362</v>
      </c>
      <c r="B288" s="26"/>
      <c r="C288" s="24">
        <f t="shared" si="121"/>
        <v>0</v>
      </c>
      <c r="D288" s="30"/>
      <c r="E288" s="30"/>
      <c r="F288" s="30"/>
      <c r="G288" s="30"/>
      <c r="H288" s="24">
        <f t="shared" si="122"/>
        <v>0</v>
      </c>
      <c r="I288" s="30"/>
      <c r="J288" s="30"/>
      <c r="K288" s="30"/>
      <c r="L288" s="30"/>
      <c r="M288" s="30"/>
      <c r="N288" s="30"/>
      <c r="O288" s="30">
        <v>52</v>
      </c>
      <c r="P288" s="30">
        <v>43</v>
      </c>
      <c r="Q288" s="39">
        <f t="shared" si="123"/>
        <v>570000</v>
      </c>
      <c r="R288" s="43">
        <v>60</v>
      </c>
      <c r="S288" s="43">
        <f t="shared" si="124"/>
        <v>342000</v>
      </c>
      <c r="T288" s="43">
        <v>302400</v>
      </c>
      <c r="U288" s="39">
        <f t="shared" si="125"/>
        <v>39600</v>
      </c>
      <c r="V288" s="65">
        <f t="shared" si="126"/>
        <v>381600</v>
      </c>
      <c r="W288" s="43">
        <f>VLOOKUP(A288,Sheet1!A$2:B$166,2,0)</f>
        <v>302400</v>
      </c>
    </row>
    <row r="289" spans="1:24" ht="15" customHeight="1">
      <c r="A289" s="24" t="s">
        <v>300</v>
      </c>
      <c r="B289" s="25"/>
      <c r="C289" s="24">
        <f t="shared" si="121"/>
        <v>52</v>
      </c>
      <c r="D289" s="30"/>
      <c r="E289" s="30">
        <f>E290</f>
        <v>9</v>
      </c>
      <c r="F289" s="30">
        <f>F290</f>
        <v>28</v>
      </c>
      <c r="G289" s="30">
        <f>G290</f>
        <v>15</v>
      </c>
      <c r="H289" s="24">
        <f t="shared" si="122"/>
        <v>0</v>
      </c>
      <c r="I289" s="30"/>
      <c r="J289" s="30"/>
      <c r="K289" s="30"/>
      <c r="L289" s="30"/>
      <c r="M289" s="30"/>
      <c r="N289" s="30"/>
      <c r="O289" s="24">
        <v>95</v>
      </c>
      <c r="P289" s="24">
        <v>57</v>
      </c>
      <c r="Q289" s="39">
        <f t="shared" si="123"/>
        <v>1489300</v>
      </c>
      <c r="R289" s="39">
        <v>80</v>
      </c>
      <c r="S289" s="43">
        <f t="shared" si="124"/>
        <v>1191440</v>
      </c>
      <c r="T289" s="43">
        <v>932500</v>
      </c>
      <c r="U289" s="39">
        <f t="shared" si="125"/>
        <v>258940</v>
      </c>
      <c r="V289" s="65">
        <f t="shared" si="126"/>
        <v>1450380</v>
      </c>
      <c r="W289" s="43">
        <f>VLOOKUP(A289,Sheet1!A$2:B$166,2,0)</f>
        <v>932500</v>
      </c>
    </row>
    <row r="290" spans="1:24" ht="26.25" customHeight="1">
      <c r="A290" s="30"/>
      <c r="B290" s="26" t="s">
        <v>301</v>
      </c>
      <c r="C290" s="24">
        <f t="shared" si="121"/>
        <v>52</v>
      </c>
      <c r="D290" s="30"/>
      <c r="E290" s="30">
        <v>9</v>
      </c>
      <c r="F290" s="30">
        <v>28</v>
      </c>
      <c r="G290" s="30">
        <v>15</v>
      </c>
      <c r="H290" s="24">
        <f t="shared" si="122"/>
        <v>0</v>
      </c>
      <c r="I290" s="30"/>
      <c r="J290" s="30"/>
      <c r="K290" s="30"/>
      <c r="L290" s="30"/>
      <c r="M290" s="30"/>
      <c r="N290" s="30"/>
      <c r="O290" s="30"/>
      <c r="P290" s="30"/>
      <c r="Q290" s="39">
        <f t="shared" si="123"/>
        <v>577300</v>
      </c>
      <c r="R290" s="43">
        <v>80</v>
      </c>
      <c r="S290" s="43">
        <f t="shared" si="124"/>
        <v>461840</v>
      </c>
      <c r="T290" s="43">
        <v>279700</v>
      </c>
      <c r="U290" s="39">
        <f t="shared" si="125"/>
        <v>182140</v>
      </c>
      <c r="V290" s="65">
        <f t="shared" si="126"/>
        <v>643980</v>
      </c>
      <c r="W290" s="43">
        <f>X290</f>
        <v>279700</v>
      </c>
      <c r="X290" s="18">
        <f>VLOOKUP(B290,Sheet1!D$2:E$138,2,0)</f>
        <v>279700</v>
      </c>
    </row>
    <row r="291" spans="1:24" ht="26.25" customHeight="1">
      <c r="A291" s="24" t="s">
        <v>363</v>
      </c>
      <c r="B291" s="26"/>
      <c r="C291" s="24">
        <f t="shared" si="121"/>
        <v>0</v>
      </c>
      <c r="D291" s="30"/>
      <c r="E291" s="30"/>
      <c r="F291" s="30"/>
      <c r="G291" s="30"/>
      <c r="H291" s="24">
        <f t="shared" si="122"/>
        <v>0</v>
      </c>
      <c r="I291" s="30"/>
      <c r="J291" s="30"/>
      <c r="K291" s="30"/>
      <c r="L291" s="30"/>
      <c r="M291" s="30"/>
      <c r="N291" s="30"/>
      <c r="O291" s="30">
        <v>47</v>
      </c>
      <c r="P291" s="30">
        <v>16</v>
      </c>
      <c r="Q291" s="39">
        <f t="shared" si="123"/>
        <v>378000</v>
      </c>
      <c r="R291" s="43">
        <v>80</v>
      </c>
      <c r="S291" s="43">
        <f t="shared" si="124"/>
        <v>302400</v>
      </c>
      <c r="T291" s="43">
        <v>264000</v>
      </c>
      <c r="U291" s="39">
        <f t="shared" si="125"/>
        <v>38400</v>
      </c>
      <c r="V291" s="65">
        <f t="shared" si="126"/>
        <v>340800</v>
      </c>
      <c r="W291" s="43">
        <f>VLOOKUP(A291,Sheet1!A$2:B$166,2,0)</f>
        <v>264000</v>
      </c>
    </row>
    <row r="292" spans="1:24" ht="42" customHeight="1">
      <c r="A292" s="31" t="s">
        <v>364</v>
      </c>
      <c r="B292" s="32"/>
      <c r="C292" s="29">
        <v>0</v>
      </c>
      <c r="D292" s="47"/>
      <c r="E292" s="47"/>
      <c r="F292" s="47"/>
      <c r="G292" s="47"/>
      <c r="H292" s="29">
        <v>0</v>
      </c>
      <c r="I292" s="47"/>
      <c r="J292" s="47"/>
      <c r="K292" s="47"/>
      <c r="L292" s="47"/>
      <c r="M292" s="47"/>
      <c r="N292" s="47"/>
      <c r="O292" s="47">
        <v>17</v>
      </c>
      <c r="P292" s="47">
        <v>5</v>
      </c>
      <c r="Q292" s="42">
        <f t="shared" si="123"/>
        <v>132000</v>
      </c>
      <c r="R292" s="44">
        <v>100</v>
      </c>
      <c r="S292" s="44">
        <f t="shared" si="124"/>
        <v>132000</v>
      </c>
      <c r="T292" s="42">
        <v>0</v>
      </c>
      <c r="U292" s="42">
        <f t="shared" ref="U292:U309" si="127">S292-T292</f>
        <v>132000</v>
      </c>
      <c r="V292" s="66">
        <f t="shared" si="126"/>
        <v>264000</v>
      </c>
      <c r="W292" s="44"/>
    </row>
    <row r="293" spans="1:24">
      <c r="A293" s="27" t="s">
        <v>302</v>
      </c>
      <c r="B293" s="32"/>
      <c r="C293" s="29">
        <f t="shared" ref="C293:C305" si="128">SUM(D293,E293,F293,G293)</f>
        <v>0</v>
      </c>
      <c r="D293" s="47"/>
      <c r="E293" s="47"/>
      <c r="F293" s="47"/>
      <c r="G293" s="47"/>
      <c r="H293" s="29">
        <f t="shared" ref="H293:H298" si="129">SUM(I293,J293,K293,L293)</f>
        <v>0</v>
      </c>
      <c r="I293" s="47"/>
      <c r="J293" s="47"/>
      <c r="K293" s="47"/>
      <c r="L293" s="47"/>
      <c r="M293" s="47"/>
      <c r="N293" s="47"/>
      <c r="O293" s="47">
        <v>170</v>
      </c>
      <c r="P293" s="47">
        <v>46</v>
      </c>
      <c r="Q293" s="42">
        <f t="shared" si="123"/>
        <v>1296000</v>
      </c>
      <c r="R293" s="44">
        <v>100</v>
      </c>
      <c r="S293" s="44">
        <f t="shared" si="124"/>
        <v>1296000</v>
      </c>
      <c r="T293" s="42">
        <v>774000</v>
      </c>
      <c r="U293" s="42">
        <f t="shared" si="127"/>
        <v>522000</v>
      </c>
      <c r="V293" s="66">
        <f t="shared" si="126"/>
        <v>1818000</v>
      </c>
      <c r="W293" s="44">
        <f>VLOOKUP(A293,Sheet1!A$2:B$166,2,0)</f>
        <v>774000</v>
      </c>
      <c r="X293" s="41"/>
    </row>
    <row r="294" spans="1:24">
      <c r="A294" s="31" t="s">
        <v>303</v>
      </c>
      <c r="B294" s="32"/>
      <c r="C294" s="29">
        <f t="shared" si="128"/>
        <v>32</v>
      </c>
      <c r="D294" s="29"/>
      <c r="E294" s="29">
        <v>5</v>
      </c>
      <c r="F294" s="29">
        <v>10</v>
      </c>
      <c r="G294" s="29">
        <v>17</v>
      </c>
      <c r="H294" s="29">
        <f t="shared" si="129"/>
        <v>0</v>
      </c>
      <c r="I294" s="29"/>
      <c r="J294" s="29"/>
      <c r="K294" s="29"/>
      <c r="L294" s="29"/>
      <c r="M294" s="29"/>
      <c r="N294" s="29"/>
      <c r="O294" s="29">
        <v>420</v>
      </c>
      <c r="P294" s="29">
        <v>79</v>
      </c>
      <c r="Q294" s="42">
        <f t="shared" si="123"/>
        <v>3350500</v>
      </c>
      <c r="R294" s="42">
        <v>100</v>
      </c>
      <c r="S294" s="44">
        <f t="shared" si="124"/>
        <v>3350500</v>
      </c>
      <c r="T294" s="42">
        <v>2436000</v>
      </c>
      <c r="U294" s="42">
        <f t="shared" si="127"/>
        <v>914500</v>
      </c>
      <c r="V294" s="66">
        <f t="shared" si="126"/>
        <v>4265000</v>
      </c>
      <c r="W294" s="44">
        <f>VLOOKUP(A294,Sheet1!A$2:B$166,2,0)</f>
        <v>2436000</v>
      </c>
      <c r="X294" s="41"/>
    </row>
    <row r="295" spans="1:24">
      <c r="A295" s="24"/>
      <c r="B295" s="26" t="s">
        <v>365</v>
      </c>
      <c r="C295" s="24">
        <v>32</v>
      </c>
      <c r="D295" s="24"/>
      <c r="E295" s="24">
        <v>5</v>
      </c>
      <c r="F295" s="24">
        <v>10</v>
      </c>
      <c r="G295" s="24">
        <v>17</v>
      </c>
      <c r="H295" s="24">
        <v>0</v>
      </c>
      <c r="I295" s="24"/>
      <c r="J295" s="24"/>
      <c r="K295" s="24"/>
      <c r="L295" s="24"/>
      <c r="M295" s="24"/>
      <c r="N295" s="24"/>
      <c r="O295" s="24"/>
      <c r="P295" s="24"/>
      <c r="Q295" s="39">
        <f t="shared" si="123"/>
        <v>356500</v>
      </c>
      <c r="R295" s="39">
        <v>100</v>
      </c>
      <c r="S295" s="43">
        <f t="shared" si="124"/>
        <v>356500</v>
      </c>
      <c r="T295" s="43">
        <v>0</v>
      </c>
      <c r="U295" s="39">
        <f t="shared" si="127"/>
        <v>356500</v>
      </c>
      <c r="V295" s="65">
        <f t="shared" si="126"/>
        <v>713000</v>
      </c>
      <c r="W295" s="43">
        <f>X295</f>
        <v>0</v>
      </c>
    </row>
    <row r="296" spans="1:24" ht="12.75" customHeight="1">
      <c r="A296" s="31" t="s">
        <v>304</v>
      </c>
      <c r="B296" s="32"/>
      <c r="C296" s="29">
        <f t="shared" si="128"/>
        <v>0</v>
      </c>
      <c r="D296" s="29"/>
      <c r="E296" s="29"/>
      <c r="F296" s="29"/>
      <c r="G296" s="29"/>
      <c r="H296" s="29">
        <f t="shared" si="129"/>
        <v>0</v>
      </c>
      <c r="I296" s="29"/>
      <c r="J296" s="29"/>
      <c r="K296" s="29"/>
      <c r="L296" s="29"/>
      <c r="M296" s="29">
        <f>M297+M298</f>
        <v>8</v>
      </c>
      <c r="N296" s="29"/>
      <c r="O296" s="29">
        <v>514</v>
      </c>
      <c r="P296" s="29">
        <v>254</v>
      </c>
      <c r="Q296" s="42">
        <f t="shared" si="123"/>
        <v>4656000</v>
      </c>
      <c r="R296" s="42">
        <v>100</v>
      </c>
      <c r="S296" s="44">
        <f t="shared" si="124"/>
        <v>4656000</v>
      </c>
      <c r="T296" s="42">
        <v>3510000</v>
      </c>
      <c r="U296" s="42">
        <f t="shared" si="127"/>
        <v>1146000</v>
      </c>
      <c r="V296" s="66">
        <f t="shared" si="126"/>
        <v>5802000</v>
      </c>
      <c r="W296" s="44">
        <f>VLOOKUP(A296,Sheet1!A$2:B$166,2,0)</f>
        <v>3510000</v>
      </c>
    </row>
    <row r="297" spans="1:24" ht="15" customHeight="1">
      <c r="A297" s="30"/>
      <c r="B297" s="26" t="s">
        <v>305</v>
      </c>
      <c r="C297" s="24">
        <f t="shared" si="128"/>
        <v>0</v>
      </c>
      <c r="D297" s="30"/>
      <c r="E297" s="30"/>
      <c r="F297" s="30"/>
      <c r="G297" s="30"/>
      <c r="H297" s="24">
        <f t="shared" si="129"/>
        <v>0</v>
      </c>
      <c r="I297" s="30"/>
      <c r="J297" s="30"/>
      <c r="K297" s="30"/>
      <c r="L297" s="30"/>
      <c r="M297" s="30">
        <v>5</v>
      </c>
      <c r="N297" s="30"/>
      <c r="O297" s="30"/>
      <c r="P297" s="30"/>
      <c r="Q297" s="39">
        <f t="shared" si="123"/>
        <v>30000</v>
      </c>
      <c r="R297" s="43">
        <v>100</v>
      </c>
      <c r="S297" s="43">
        <f t="shared" si="124"/>
        <v>30000</v>
      </c>
      <c r="T297" s="43">
        <v>18000</v>
      </c>
      <c r="U297" s="39">
        <f t="shared" si="127"/>
        <v>12000</v>
      </c>
      <c r="V297" s="65">
        <f t="shared" si="126"/>
        <v>42000</v>
      </c>
      <c r="W297" s="43">
        <f>X297</f>
        <v>18000</v>
      </c>
      <c r="X297" s="18">
        <f>VLOOKUP(B297,Sheet1!D$2:E$138,2,0)</f>
        <v>18000</v>
      </c>
    </row>
    <row r="298" spans="1:24">
      <c r="A298" s="30"/>
      <c r="B298" s="26" t="s">
        <v>306</v>
      </c>
      <c r="C298" s="24">
        <f t="shared" si="128"/>
        <v>0</v>
      </c>
      <c r="D298" s="30"/>
      <c r="E298" s="30"/>
      <c r="F298" s="30"/>
      <c r="G298" s="30"/>
      <c r="H298" s="24">
        <f t="shared" si="129"/>
        <v>0</v>
      </c>
      <c r="I298" s="30"/>
      <c r="J298" s="30"/>
      <c r="K298" s="30"/>
      <c r="L298" s="30"/>
      <c r="M298" s="30">
        <v>3</v>
      </c>
      <c r="N298" s="30"/>
      <c r="O298" s="30"/>
      <c r="P298" s="30"/>
      <c r="Q298" s="39">
        <f t="shared" si="123"/>
        <v>18000</v>
      </c>
      <c r="R298" s="43">
        <v>100</v>
      </c>
      <c r="S298" s="43">
        <f t="shared" si="124"/>
        <v>18000</v>
      </c>
      <c r="T298" s="43">
        <v>12000</v>
      </c>
      <c r="U298" s="39">
        <f t="shared" si="127"/>
        <v>6000</v>
      </c>
      <c r="V298" s="65">
        <f t="shared" si="126"/>
        <v>24000</v>
      </c>
      <c r="W298" s="43">
        <f>X298</f>
        <v>12000</v>
      </c>
      <c r="X298" s="18">
        <f>VLOOKUP(B298,Sheet1!D$2:E$138,2,0)</f>
        <v>12000</v>
      </c>
    </row>
    <row r="299" spans="1:24">
      <c r="A299" s="31" t="s">
        <v>310</v>
      </c>
      <c r="B299" s="32"/>
      <c r="C299" s="29">
        <f t="shared" si="128"/>
        <v>117</v>
      </c>
      <c r="D299" s="29">
        <f>SUM(D300,D301,D302,D304)</f>
        <v>2</v>
      </c>
      <c r="E299" s="29">
        <f>SUM(E300,E301,E302,E304)</f>
        <v>25</v>
      </c>
      <c r="F299" s="29">
        <f>SUM(F300,F301,F302,F304)</f>
        <v>79</v>
      </c>
      <c r="G299" s="29">
        <v>11</v>
      </c>
      <c r="H299" s="29">
        <f>SUM(H300,H301,H302,H304)</f>
        <v>15</v>
      </c>
      <c r="I299" s="29"/>
      <c r="J299" s="29">
        <v>6</v>
      </c>
      <c r="K299" s="29">
        <f t="shared" ref="K299:Q299" si="130">SUM(K300,K301,K302,K304)</f>
        <v>9</v>
      </c>
      <c r="L299" s="29"/>
      <c r="M299" s="29"/>
      <c r="N299" s="29"/>
      <c r="O299" s="29">
        <f t="shared" si="130"/>
        <v>218</v>
      </c>
      <c r="P299" s="29">
        <f t="shared" si="130"/>
        <v>100</v>
      </c>
      <c r="Q299" s="42">
        <f t="shared" si="130"/>
        <v>3460500</v>
      </c>
      <c r="R299" s="42"/>
      <c r="S299" s="42">
        <f>SUM(S300,S301,S302,S304)</f>
        <v>2538800</v>
      </c>
      <c r="T299" s="42">
        <v>1710040</v>
      </c>
      <c r="U299" s="42">
        <f t="shared" si="127"/>
        <v>828760</v>
      </c>
      <c r="V299" s="66">
        <f t="shared" si="126"/>
        <v>3367560</v>
      </c>
      <c r="W299" s="42">
        <f>VLOOKUP(A299,Sheet1!A$2:B$166,2,0)</f>
        <v>1710040</v>
      </c>
    </row>
    <row r="300" spans="1:24">
      <c r="A300" s="30" t="s">
        <v>311</v>
      </c>
      <c r="B300" s="26" t="s">
        <v>312</v>
      </c>
      <c r="C300" s="24">
        <f t="shared" si="128"/>
        <v>82</v>
      </c>
      <c r="D300" s="30">
        <v>1</v>
      </c>
      <c r="E300" s="30">
        <v>21</v>
      </c>
      <c r="F300" s="30">
        <v>60</v>
      </c>
      <c r="G300" s="30"/>
      <c r="H300" s="24">
        <f t="shared" ref="H300:H305" si="131">SUM(I300,J300,K300,L300)</f>
        <v>14</v>
      </c>
      <c r="I300" s="30"/>
      <c r="J300" s="30">
        <v>6</v>
      </c>
      <c r="K300" s="30">
        <v>8</v>
      </c>
      <c r="L300" s="30"/>
      <c r="M300" s="30"/>
      <c r="N300" s="30"/>
      <c r="O300" s="30"/>
      <c r="P300" s="30">
        <v>1</v>
      </c>
      <c r="Q300" s="39">
        <f t="shared" ref="Q300:Q305" si="132">(D300*8+E300*8+F300*10+G300*10)*1150+(I300*8+J300*8+K300*10+L300*10+N300*5)*1950+(M300+O300+P300)*6000</f>
        <v>1148000</v>
      </c>
      <c r="R300" s="43">
        <v>60</v>
      </c>
      <c r="S300" s="43">
        <f t="shared" ref="S300:S305" si="133">Q300*R300/100</f>
        <v>688800</v>
      </c>
      <c r="T300" s="43">
        <v>522840</v>
      </c>
      <c r="U300" s="39">
        <f t="shared" si="127"/>
        <v>165960</v>
      </c>
      <c r="V300" s="65">
        <f t="shared" si="126"/>
        <v>854760</v>
      </c>
      <c r="W300" s="43">
        <f>X300</f>
        <v>522840</v>
      </c>
      <c r="X300" s="18">
        <f>VLOOKUP(B300,Sheet1!D$2:E$138,2,0)</f>
        <v>522840</v>
      </c>
    </row>
    <row r="301" spans="1:24">
      <c r="A301" s="30" t="s">
        <v>313</v>
      </c>
      <c r="B301" s="26"/>
      <c r="C301" s="24">
        <f t="shared" si="128"/>
        <v>0</v>
      </c>
      <c r="D301" s="30"/>
      <c r="E301" s="30"/>
      <c r="F301" s="30"/>
      <c r="G301" s="30"/>
      <c r="H301" s="24">
        <f t="shared" si="131"/>
        <v>0</v>
      </c>
      <c r="I301" s="30"/>
      <c r="J301" s="30"/>
      <c r="K301" s="30"/>
      <c r="L301" s="30"/>
      <c r="M301" s="30"/>
      <c r="N301" s="30"/>
      <c r="O301" s="30">
        <v>15</v>
      </c>
      <c r="P301" s="30">
        <v>8</v>
      </c>
      <c r="Q301" s="39">
        <f t="shared" si="132"/>
        <v>138000</v>
      </c>
      <c r="R301" s="43">
        <v>80</v>
      </c>
      <c r="S301" s="43">
        <f t="shared" si="133"/>
        <v>110400</v>
      </c>
      <c r="T301" s="43">
        <v>43200</v>
      </c>
      <c r="U301" s="39">
        <f t="shared" si="127"/>
        <v>67200</v>
      </c>
      <c r="V301" s="65">
        <f t="shared" si="126"/>
        <v>177600</v>
      </c>
      <c r="W301" s="43">
        <f>VLOOKUP(A301,Sheet1!A$2:B$166,2,0)</f>
        <v>43200</v>
      </c>
    </row>
    <row r="302" spans="1:24" ht="13.5" customHeight="1">
      <c r="A302" s="30" t="s">
        <v>317</v>
      </c>
      <c r="B302" s="26"/>
      <c r="C302" s="24">
        <f t="shared" si="128"/>
        <v>35</v>
      </c>
      <c r="D302" s="30">
        <v>1</v>
      </c>
      <c r="E302" s="30">
        <v>4</v>
      </c>
      <c r="F302" s="30">
        <f>F303</f>
        <v>19</v>
      </c>
      <c r="G302" s="30">
        <v>11</v>
      </c>
      <c r="H302" s="24">
        <f t="shared" si="131"/>
        <v>1</v>
      </c>
      <c r="I302" s="30"/>
      <c r="J302" s="30"/>
      <c r="K302" s="30">
        <v>1</v>
      </c>
      <c r="L302" s="30"/>
      <c r="M302" s="30"/>
      <c r="N302" s="30"/>
      <c r="O302" s="30">
        <v>117</v>
      </c>
      <c r="P302" s="30">
        <v>46</v>
      </c>
      <c r="Q302" s="39">
        <f t="shared" si="132"/>
        <v>1388500</v>
      </c>
      <c r="R302" s="43">
        <v>80</v>
      </c>
      <c r="S302" s="43">
        <f t="shared" si="133"/>
        <v>1110800</v>
      </c>
      <c r="T302" s="43">
        <v>500800</v>
      </c>
      <c r="U302" s="39">
        <f t="shared" si="127"/>
        <v>610000</v>
      </c>
      <c r="V302" s="65">
        <f t="shared" si="126"/>
        <v>1720800</v>
      </c>
      <c r="W302" s="43">
        <f>VLOOKUP(A302,Sheet1!A$2:B$166,2,0)</f>
        <v>500800</v>
      </c>
    </row>
    <row r="303" spans="1:24" ht="12.75" customHeight="1">
      <c r="A303" s="30"/>
      <c r="B303" s="26" t="s">
        <v>318</v>
      </c>
      <c r="C303" s="24">
        <f t="shared" si="128"/>
        <v>35</v>
      </c>
      <c r="D303" s="30">
        <v>1</v>
      </c>
      <c r="E303" s="30">
        <v>4</v>
      </c>
      <c r="F303" s="30">
        <v>19</v>
      </c>
      <c r="G303" s="30">
        <v>11</v>
      </c>
      <c r="H303" s="24">
        <f t="shared" si="131"/>
        <v>1</v>
      </c>
      <c r="I303" s="30"/>
      <c r="J303" s="30"/>
      <c r="K303" s="30">
        <v>1</v>
      </c>
      <c r="L303" s="30"/>
      <c r="M303" s="30"/>
      <c r="N303" s="30"/>
      <c r="O303" s="30"/>
      <c r="P303" s="30"/>
      <c r="Q303" s="39">
        <f t="shared" si="132"/>
        <v>410500</v>
      </c>
      <c r="R303" s="43">
        <v>80</v>
      </c>
      <c r="S303" s="43">
        <f t="shared" si="133"/>
        <v>328400</v>
      </c>
      <c r="T303" s="43">
        <v>294400</v>
      </c>
      <c r="U303" s="39">
        <f t="shared" si="127"/>
        <v>34000</v>
      </c>
      <c r="V303" s="65">
        <f t="shared" si="126"/>
        <v>362400</v>
      </c>
      <c r="W303" s="43">
        <f>X303</f>
        <v>294400</v>
      </c>
      <c r="X303" s="18">
        <f>VLOOKUP(B303,Sheet1!D$2:E$138,2,0)</f>
        <v>294400</v>
      </c>
    </row>
    <row r="304" spans="1:24">
      <c r="A304" s="30" t="s">
        <v>319</v>
      </c>
      <c r="B304" s="26"/>
      <c r="C304" s="24">
        <f t="shared" si="128"/>
        <v>0</v>
      </c>
      <c r="D304" s="30"/>
      <c r="E304" s="30"/>
      <c r="F304" s="30"/>
      <c r="G304" s="30"/>
      <c r="H304" s="24">
        <f t="shared" si="131"/>
        <v>0</v>
      </c>
      <c r="I304" s="30"/>
      <c r="J304" s="30"/>
      <c r="K304" s="30"/>
      <c r="L304" s="30"/>
      <c r="M304" s="30"/>
      <c r="N304" s="30"/>
      <c r="O304" s="30">
        <v>86</v>
      </c>
      <c r="P304" s="30">
        <v>45</v>
      </c>
      <c r="Q304" s="39">
        <f t="shared" si="132"/>
        <v>786000</v>
      </c>
      <c r="R304" s="43">
        <v>80</v>
      </c>
      <c r="S304" s="43">
        <f t="shared" si="133"/>
        <v>628800</v>
      </c>
      <c r="T304" s="43">
        <v>643200</v>
      </c>
      <c r="U304" s="39">
        <f t="shared" si="127"/>
        <v>-14400</v>
      </c>
      <c r="V304" s="65">
        <f t="shared" si="126"/>
        <v>614400</v>
      </c>
      <c r="W304" s="43">
        <f>VLOOKUP(A304,Sheet1!A$2:B$166,2,0)</f>
        <v>643200</v>
      </c>
    </row>
    <row r="305" spans="1:24">
      <c r="A305" s="27" t="s">
        <v>314</v>
      </c>
      <c r="B305" s="32"/>
      <c r="C305" s="29">
        <f t="shared" si="128"/>
        <v>61</v>
      </c>
      <c r="D305" s="47"/>
      <c r="E305" s="47">
        <f>E307</f>
        <v>9</v>
      </c>
      <c r="F305" s="47">
        <f>F307</f>
        <v>52</v>
      </c>
      <c r="G305" s="47"/>
      <c r="H305" s="29">
        <f t="shared" si="131"/>
        <v>0</v>
      </c>
      <c r="I305" s="47"/>
      <c r="J305" s="47"/>
      <c r="K305" s="47"/>
      <c r="L305" s="47"/>
      <c r="M305" s="47"/>
      <c r="N305" s="47"/>
      <c r="O305" s="47">
        <v>36</v>
      </c>
      <c r="P305" s="47">
        <v>16</v>
      </c>
      <c r="Q305" s="42">
        <f t="shared" si="132"/>
        <v>992800</v>
      </c>
      <c r="R305" s="44">
        <v>80</v>
      </c>
      <c r="S305" s="44">
        <f t="shared" si="133"/>
        <v>794240</v>
      </c>
      <c r="T305" s="42">
        <v>653300</v>
      </c>
      <c r="U305" s="42">
        <f t="shared" si="127"/>
        <v>140940</v>
      </c>
      <c r="V305" s="66">
        <f t="shared" si="126"/>
        <v>935180</v>
      </c>
      <c r="W305" s="44">
        <f>VLOOKUP(A305,Sheet1!A$2:B$166,2,0)</f>
        <v>653300</v>
      </c>
    </row>
    <row r="306" spans="1:24">
      <c r="A306" s="48"/>
      <c r="B306" s="26" t="s">
        <v>316</v>
      </c>
      <c r="C306" s="24"/>
      <c r="D306" s="30"/>
      <c r="E306" s="30"/>
      <c r="F306" s="30"/>
      <c r="G306" s="30"/>
      <c r="H306" s="24"/>
      <c r="I306" s="30"/>
      <c r="J306" s="30"/>
      <c r="K306" s="30"/>
      <c r="L306" s="30"/>
      <c r="M306" s="30"/>
      <c r="N306" s="30"/>
      <c r="O306" s="30"/>
      <c r="P306" s="30"/>
      <c r="Q306" s="39"/>
      <c r="R306" s="43"/>
      <c r="S306" s="43"/>
      <c r="T306" s="39">
        <v>28800</v>
      </c>
      <c r="U306" s="39">
        <f t="shared" si="127"/>
        <v>-28800</v>
      </c>
      <c r="V306" s="65">
        <f t="shared" si="126"/>
        <v>-28800</v>
      </c>
      <c r="W306" s="43"/>
    </row>
    <row r="307" spans="1:24">
      <c r="A307" s="30"/>
      <c r="B307" s="26" t="s">
        <v>315</v>
      </c>
      <c r="C307" s="24">
        <f>SUM(D307,E307,F307,G307)</f>
        <v>61</v>
      </c>
      <c r="D307" s="30"/>
      <c r="E307" s="30">
        <v>9</v>
      </c>
      <c r="F307" s="30">
        <v>52</v>
      </c>
      <c r="G307" s="30"/>
      <c r="H307" s="24">
        <f>SUM(I307,J307,K307,L307)</f>
        <v>0</v>
      </c>
      <c r="I307" s="30"/>
      <c r="J307" s="30"/>
      <c r="K307" s="30"/>
      <c r="L307" s="30"/>
      <c r="M307" s="30"/>
      <c r="N307" s="30"/>
      <c r="O307" s="30"/>
      <c r="P307" s="30"/>
      <c r="Q307" s="39">
        <f>(D307*8+E307*8+F307*10+G307*10)*1150+(I307*8+J307*8+K307*10+L307*10+N307*5)*1950+(M307+O307+P307)*6000</f>
        <v>680800</v>
      </c>
      <c r="R307" s="43">
        <v>80</v>
      </c>
      <c r="S307" s="43">
        <f>Q307*R307/100</f>
        <v>544640</v>
      </c>
      <c r="T307" s="43">
        <v>408500</v>
      </c>
      <c r="U307" s="39">
        <f t="shared" si="127"/>
        <v>136140</v>
      </c>
      <c r="V307" s="65">
        <f t="shared" si="126"/>
        <v>680780</v>
      </c>
      <c r="W307" s="43">
        <f>X307</f>
        <v>408500</v>
      </c>
      <c r="X307" s="18">
        <f>VLOOKUP(B307,Sheet1!D$2:E$138,2,0)</f>
        <v>408500</v>
      </c>
    </row>
    <row r="308" spans="1:24" ht="15" customHeight="1">
      <c r="A308" s="31" t="s">
        <v>320</v>
      </c>
      <c r="B308" s="32"/>
      <c r="C308" s="29">
        <f>SUM(D308,E308,F308,G308)</f>
        <v>70</v>
      </c>
      <c r="D308" s="29"/>
      <c r="E308" s="29"/>
      <c r="F308" s="29">
        <f>F309</f>
        <v>70</v>
      </c>
      <c r="G308" s="29"/>
      <c r="H308" s="29">
        <f>SUM(I308,J308,K308,L308)</f>
        <v>0</v>
      </c>
      <c r="I308" s="29"/>
      <c r="J308" s="29"/>
      <c r="K308" s="29"/>
      <c r="L308" s="29"/>
      <c r="M308" s="29"/>
      <c r="N308" s="29"/>
      <c r="O308" s="29">
        <v>235</v>
      </c>
      <c r="P308" s="29">
        <v>9</v>
      </c>
      <c r="Q308" s="42">
        <f>(D308*8+E308*8+F308*10+G308*10)*1150+(I308*8+J308*8+K308*10+L308*10+N308*5)*1950+(M308+O308+P308)*6000</f>
        <v>2269000</v>
      </c>
      <c r="R308" s="42">
        <v>80</v>
      </c>
      <c r="S308" s="44">
        <f>Q308*R308/100</f>
        <v>1815200</v>
      </c>
      <c r="T308" s="42">
        <v>1466400</v>
      </c>
      <c r="U308" s="42">
        <f t="shared" si="127"/>
        <v>348800</v>
      </c>
      <c r="V308" s="66">
        <f t="shared" si="126"/>
        <v>2164000</v>
      </c>
      <c r="W308" s="44">
        <f>VLOOKUP(A308,Sheet1!A$2:B$166,2,0)</f>
        <v>1466400</v>
      </c>
    </row>
    <row r="309" spans="1:24">
      <c r="A309" s="30"/>
      <c r="B309" s="26" t="s">
        <v>321</v>
      </c>
      <c r="C309" s="24">
        <f>SUM(D309,E309,F309,G309)</f>
        <v>70</v>
      </c>
      <c r="D309" s="30"/>
      <c r="E309" s="30"/>
      <c r="F309" s="30">
        <v>70</v>
      </c>
      <c r="G309" s="30"/>
      <c r="H309" s="24">
        <f>SUM(I309,J309,K309,L309)</f>
        <v>0</v>
      </c>
      <c r="I309" s="30"/>
      <c r="J309" s="30"/>
      <c r="K309" s="30"/>
      <c r="L309" s="30"/>
      <c r="M309" s="30"/>
      <c r="N309" s="30"/>
      <c r="O309" s="30"/>
      <c r="P309" s="30"/>
      <c r="Q309" s="39">
        <f>(D309*8+E309*8+F309*10+G309*10)*1150+(I309*8+J309*8+K309*10+L309*10+N309*5)*1950+(M309+O309+P309)*6000</f>
        <v>805000</v>
      </c>
      <c r="R309" s="43">
        <v>80</v>
      </c>
      <c r="S309" s="43">
        <f>Q309*R309/100</f>
        <v>644000</v>
      </c>
      <c r="T309" s="43">
        <v>496800</v>
      </c>
      <c r="U309" s="39">
        <f t="shared" si="127"/>
        <v>147200</v>
      </c>
      <c r="V309" s="65">
        <f t="shared" si="126"/>
        <v>791200</v>
      </c>
      <c r="W309" s="43">
        <f>X309</f>
        <v>496800</v>
      </c>
      <c r="X309" s="18">
        <f>VLOOKUP(B309,Sheet1!D$2:E$138,2,0)</f>
        <v>496800</v>
      </c>
    </row>
    <row r="310" spans="1:24">
      <c r="A310" s="209"/>
      <c r="B310" s="209"/>
      <c r="C310" s="209"/>
      <c r="D310" s="209"/>
      <c r="E310" s="209"/>
      <c r="F310" s="209"/>
      <c r="G310" s="209"/>
      <c r="H310" s="209"/>
      <c r="I310" s="209"/>
      <c r="J310" s="209"/>
      <c r="K310" s="209"/>
      <c r="L310" s="209"/>
      <c r="M310" s="209"/>
      <c r="N310" s="209"/>
      <c r="O310" s="209"/>
      <c r="P310" s="209"/>
      <c r="Q310" s="209"/>
      <c r="R310" s="209"/>
      <c r="S310" s="209"/>
      <c r="T310" s="55"/>
      <c r="W310" s="55"/>
    </row>
    <row r="311" spans="1:24">
      <c r="A311" s="209"/>
      <c r="B311" s="209"/>
      <c r="C311" s="209"/>
      <c r="D311" s="209"/>
      <c r="E311" s="209"/>
      <c r="F311" s="209"/>
      <c r="G311" s="209"/>
      <c r="H311" s="209"/>
      <c r="I311" s="209"/>
      <c r="J311" s="209"/>
      <c r="K311" s="209"/>
      <c r="L311" s="209"/>
      <c r="M311" s="209"/>
      <c r="N311" s="209"/>
      <c r="O311" s="209"/>
      <c r="P311" s="209"/>
      <c r="Q311" s="209"/>
      <c r="R311" s="209"/>
      <c r="S311" s="209"/>
      <c r="T311" s="55"/>
      <c r="W311" s="55"/>
    </row>
    <row r="312" spans="1:24">
      <c r="N312" s="34"/>
      <c r="O312" s="34"/>
      <c r="P312" s="34"/>
      <c r="Q312" s="35"/>
    </row>
    <row r="313" spans="1:24">
      <c r="N313" s="34"/>
      <c r="O313" s="34"/>
      <c r="P313" s="34"/>
      <c r="Q313" s="35"/>
    </row>
    <row r="314" spans="1:24">
      <c r="N314" s="34"/>
      <c r="O314" s="34"/>
      <c r="P314" s="34"/>
      <c r="Q314" s="35"/>
    </row>
    <row r="315" spans="1:24">
      <c r="N315" s="34"/>
      <c r="O315" s="34"/>
      <c r="P315" s="34"/>
      <c r="Q315" s="35"/>
    </row>
    <row r="316" spans="1:24">
      <c r="N316" s="34"/>
      <c r="O316" s="34"/>
      <c r="P316" s="34"/>
      <c r="Q316" s="35"/>
    </row>
    <row r="317" spans="1:24">
      <c r="N317" s="34"/>
      <c r="O317" s="34"/>
      <c r="P317" s="34"/>
      <c r="Q317" s="35"/>
    </row>
    <row r="318" spans="1:24">
      <c r="A318" s="18"/>
      <c r="B318" s="56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34"/>
      <c r="O318" s="34"/>
      <c r="P318" s="34"/>
      <c r="Q318" s="35"/>
      <c r="R318" s="18"/>
      <c r="S318" s="18"/>
      <c r="T318" s="18"/>
      <c r="W318" s="18"/>
    </row>
    <row r="319" spans="1:24">
      <c r="A319" s="18"/>
      <c r="B319" s="56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34"/>
      <c r="O319" s="34"/>
      <c r="P319" s="34"/>
      <c r="Q319" s="35"/>
      <c r="R319" s="18"/>
      <c r="S319" s="18"/>
      <c r="T319" s="18"/>
      <c r="W319" s="18"/>
    </row>
    <row r="320" spans="1:24">
      <c r="A320" s="18"/>
      <c r="B320" s="56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34"/>
      <c r="O320" s="34"/>
      <c r="P320" s="34"/>
      <c r="Q320" s="35"/>
      <c r="R320" s="18"/>
      <c r="S320" s="18"/>
      <c r="T320" s="18"/>
      <c r="W320" s="18"/>
    </row>
    <row r="321" spans="1:23">
      <c r="A321" s="18"/>
      <c r="B321" s="56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34"/>
      <c r="O321" s="34"/>
      <c r="P321" s="34"/>
      <c r="Q321" s="35"/>
      <c r="R321" s="18"/>
      <c r="S321" s="18"/>
      <c r="T321" s="18"/>
      <c r="W321" s="18"/>
    </row>
    <row r="322" spans="1:23">
      <c r="A322" s="18"/>
      <c r="B322" s="56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34"/>
      <c r="O322" s="34"/>
      <c r="P322" s="34"/>
      <c r="Q322" s="35"/>
      <c r="R322" s="18"/>
      <c r="S322" s="18"/>
      <c r="T322" s="18"/>
      <c r="W322" s="18"/>
    </row>
    <row r="323" spans="1:23">
      <c r="A323" s="18"/>
      <c r="B323" s="56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34"/>
      <c r="O323" s="34"/>
      <c r="P323" s="34"/>
      <c r="Q323" s="35"/>
      <c r="R323" s="18"/>
      <c r="S323" s="18"/>
      <c r="T323" s="18"/>
      <c r="W323" s="18"/>
    </row>
    <row r="324" spans="1:23">
      <c r="A324" s="18"/>
      <c r="B324" s="56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34"/>
      <c r="O324" s="34"/>
      <c r="P324" s="34"/>
      <c r="Q324" s="35"/>
      <c r="R324" s="18"/>
      <c r="S324" s="18"/>
      <c r="T324" s="18"/>
      <c r="W324" s="18"/>
    </row>
    <row r="325" spans="1:23">
      <c r="A325" s="18"/>
      <c r="B325" s="56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34"/>
      <c r="O325" s="34"/>
      <c r="P325" s="34"/>
      <c r="Q325" s="35"/>
      <c r="R325" s="18"/>
      <c r="S325" s="18"/>
      <c r="T325" s="18"/>
      <c r="W325" s="18"/>
    </row>
    <row r="326" spans="1:23">
      <c r="A326" s="18"/>
      <c r="B326" s="56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34"/>
      <c r="O326" s="34"/>
      <c r="P326" s="34"/>
      <c r="Q326" s="35"/>
      <c r="R326" s="18"/>
      <c r="S326" s="18"/>
      <c r="T326" s="18"/>
      <c r="W326" s="18"/>
    </row>
    <row r="327" spans="1:23">
      <c r="A327" s="18"/>
      <c r="B327" s="56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34"/>
      <c r="O327" s="34"/>
      <c r="P327" s="34"/>
      <c r="Q327" s="35"/>
      <c r="R327" s="18"/>
      <c r="S327" s="18"/>
      <c r="T327" s="18"/>
      <c r="W327" s="18"/>
    </row>
    <row r="328" spans="1:23">
      <c r="A328" s="18"/>
      <c r="B328" s="56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34"/>
      <c r="O328" s="34"/>
      <c r="P328" s="34"/>
      <c r="Q328" s="35"/>
      <c r="R328" s="18"/>
      <c r="S328" s="18"/>
      <c r="T328" s="18"/>
      <c r="W328" s="18"/>
    </row>
    <row r="329" spans="1:23">
      <c r="A329" s="18"/>
      <c r="B329" s="56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34"/>
      <c r="O329" s="34"/>
      <c r="P329" s="34"/>
      <c r="Q329" s="35"/>
      <c r="R329" s="18"/>
      <c r="S329" s="18"/>
      <c r="T329" s="18"/>
      <c r="W329" s="18"/>
    </row>
    <row r="330" spans="1:23">
      <c r="A330" s="18"/>
      <c r="B330" s="56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34"/>
      <c r="O330" s="34"/>
      <c r="P330" s="34"/>
      <c r="Q330" s="35"/>
      <c r="R330" s="18"/>
      <c r="S330" s="18"/>
      <c r="T330" s="18"/>
      <c r="W330" s="18"/>
    </row>
    <row r="331" spans="1:23">
      <c r="A331" s="18"/>
      <c r="B331" s="56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34"/>
      <c r="O331" s="34"/>
      <c r="P331" s="34"/>
      <c r="Q331" s="35"/>
      <c r="R331" s="18"/>
      <c r="S331" s="18"/>
      <c r="T331" s="18"/>
      <c r="W331" s="18"/>
    </row>
    <row r="332" spans="1:23">
      <c r="A332" s="18"/>
      <c r="B332" s="56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34"/>
      <c r="O332" s="34"/>
      <c r="P332" s="34"/>
      <c r="Q332" s="35"/>
      <c r="R332" s="18"/>
      <c r="S332" s="18"/>
      <c r="T332" s="18"/>
      <c r="W332" s="18"/>
    </row>
    <row r="333" spans="1:23">
      <c r="A333" s="18"/>
      <c r="B333" s="56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34"/>
      <c r="O333" s="34"/>
      <c r="P333" s="34"/>
      <c r="Q333" s="35"/>
      <c r="R333" s="18"/>
      <c r="S333" s="18"/>
      <c r="T333" s="18"/>
      <c r="W333" s="18"/>
    </row>
    <row r="334" spans="1:23">
      <c r="A334" s="18"/>
      <c r="B334" s="56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34"/>
      <c r="O334" s="34"/>
      <c r="P334" s="34"/>
      <c r="Q334" s="35"/>
      <c r="R334" s="18"/>
      <c r="S334" s="18"/>
      <c r="T334" s="18"/>
      <c r="W334" s="18"/>
    </row>
    <row r="335" spans="1:23">
      <c r="A335" s="18"/>
      <c r="B335" s="56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34"/>
      <c r="O335" s="34"/>
      <c r="P335" s="34"/>
      <c r="Q335" s="35"/>
      <c r="R335" s="18"/>
      <c r="S335" s="18"/>
      <c r="T335" s="18"/>
      <c r="W335" s="18"/>
    </row>
    <row r="336" spans="1:23">
      <c r="A336" s="18"/>
      <c r="B336" s="56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34"/>
      <c r="O336" s="34"/>
      <c r="P336" s="34"/>
      <c r="Q336" s="35"/>
      <c r="R336" s="18"/>
      <c r="S336" s="18"/>
      <c r="T336" s="18"/>
      <c r="W336" s="18"/>
    </row>
    <row r="337" spans="1:23">
      <c r="A337" s="18"/>
      <c r="B337" s="56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34"/>
      <c r="O337" s="34"/>
      <c r="P337" s="34"/>
      <c r="Q337" s="35"/>
      <c r="R337" s="18"/>
      <c r="S337" s="18"/>
      <c r="T337" s="18"/>
      <c r="W337" s="18"/>
    </row>
    <row r="338" spans="1:23">
      <c r="A338" s="18"/>
      <c r="B338" s="56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34"/>
      <c r="O338" s="34"/>
      <c r="P338" s="34"/>
      <c r="Q338" s="35"/>
      <c r="R338" s="18"/>
      <c r="S338" s="18"/>
      <c r="T338" s="18"/>
      <c r="W338" s="18"/>
    </row>
    <row r="339" spans="1:23">
      <c r="A339" s="18"/>
      <c r="B339" s="56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34"/>
      <c r="O339" s="34"/>
      <c r="P339" s="34"/>
      <c r="Q339" s="35"/>
      <c r="R339" s="18"/>
      <c r="S339" s="18"/>
      <c r="T339" s="18"/>
      <c r="W339" s="18"/>
    </row>
    <row r="340" spans="1:23">
      <c r="A340" s="18"/>
      <c r="B340" s="56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34"/>
      <c r="O340" s="34"/>
      <c r="P340" s="34"/>
      <c r="Q340" s="35"/>
      <c r="R340" s="18"/>
      <c r="S340" s="18"/>
      <c r="T340" s="18"/>
      <c r="W340" s="18"/>
    </row>
    <row r="341" spans="1:23">
      <c r="A341" s="18"/>
      <c r="B341" s="56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34"/>
      <c r="O341" s="34"/>
      <c r="P341" s="34"/>
      <c r="Q341" s="35"/>
      <c r="R341" s="18"/>
      <c r="S341" s="18"/>
      <c r="T341" s="18"/>
      <c r="W341" s="18"/>
    </row>
    <row r="342" spans="1:23">
      <c r="A342" s="18"/>
      <c r="B342" s="56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34"/>
      <c r="O342" s="34"/>
      <c r="P342" s="34"/>
      <c r="Q342" s="35"/>
      <c r="R342" s="18"/>
      <c r="S342" s="18"/>
      <c r="T342" s="18"/>
      <c r="W342" s="18"/>
    </row>
    <row r="343" spans="1:23">
      <c r="A343" s="18"/>
      <c r="B343" s="56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34"/>
      <c r="O343" s="34"/>
      <c r="P343" s="34"/>
      <c r="Q343" s="35"/>
      <c r="R343" s="18"/>
      <c r="S343" s="18"/>
      <c r="T343" s="18"/>
      <c r="W343" s="18"/>
    </row>
    <row r="344" spans="1:23">
      <c r="A344" s="18"/>
      <c r="B344" s="56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34"/>
      <c r="O344" s="34"/>
      <c r="P344" s="34"/>
      <c r="Q344" s="35"/>
      <c r="R344" s="18"/>
      <c r="S344" s="18"/>
      <c r="T344" s="18"/>
      <c r="W344" s="18"/>
    </row>
    <row r="345" spans="1:23">
      <c r="A345" s="18"/>
      <c r="B345" s="56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34"/>
      <c r="O345" s="34"/>
      <c r="P345" s="34"/>
      <c r="Q345" s="35"/>
      <c r="R345" s="18"/>
      <c r="S345" s="18"/>
      <c r="T345" s="18"/>
      <c r="W345" s="18"/>
    </row>
    <row r="346" spans="1:23">
      <c r="A346" s="18"/>
      <c r="B346" s="56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34"/>
      <c r="O346" s="34"/>
      <c r="P346" s="34"/>
      <c r="Q346" s="35"/>
      <c r="R346" s="18"/>
      <c r="S346" s="18"/>
      <c r="T346" s="18"/>
      <c r="W346" s="18"/>
    </row>
    <row r="347" spans="1:23">
      <c r="A347" s="18"/>
      <c r="B347" s="56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34"/>
      <c r="O347" s="34"/>
      <c r="P347" s="34"/>
      <c r="Q347" s="35"/>
      <c r="R347" s="18"/>
      <c r="S347" s="18"/>
      <c r="T347" s="18"/>
      <c r="W347" s="18"/>
    </row>
    <row r="348" spans="1:23">
      <c r="A348" s="18"/>
      <c r="B348" s="56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34"/>
      <c r="O348" s="34"/>
      <c r="P348" s="34"/>
      <c r="Q348" s="35"/>
      <c r="R348" s="18"/>
      <c r="S348" s="18"/>
      <c r="T348" s="18"/>
      <c r="W348" s="18"/>
    </row>
    <row r="349" spans="1:23">
      <c r="A349" s="18"/>
      <c r="B349" s="56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34"/>
      <c r="O349" s="34"/>
      <c r="P349" s="34"/>
      <c r="Q349" s="35"/>
      <c r="R349" s="18"/>
      <c r="S349" s="18"/>
      <c r="T349" s="18"/>
      <c r="W349" s="18"/>
    </row>
    <row r="350" spans="1:23">
      <c r="A350" s="18"/>
      <c r="B350" s="56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34"/>
      <c r="O350" s="34"/>
      <c r="P350" s="34"/>
      <c r="Q350" s="35"/>
      <c r="R350" s="18"/>
      <c r="S350" s="18"/>
      <c r="T350" s="18"/>
      <c r="W350" s="18"/>
    </row>
    <row r="351" spans="1:23">
      <c r="A351" s="18"/>
      <c r="B351" s="56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34"/>
      <c r="O351" s="34"/>
      <c r="P351" s="34"/>
      <c r="Q351" s="35"/>
      <c r="R351" s="18"/>
      <c r="S351" s="18"/>
      <c r="T351" s="18"/>
      <c r="W351" s="18"/>
    </row>
    <row r="352" spans="1:23">
      <c r="A352" s="18"/>
      <c r="B352" s="56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34"/>
      <c r="O352" s="34"/>
      <c r="P352" s="34"/>
      <c r="Q352" s="35"/>
      <c r="R352" s="18"/>
      <c r="S352" s="18"/>
      <c r="T352" s="18"/>
      <c r="W352" s="18"/>
    </row>
    <row r="353" spans="1:23">
      <c r="A353" s="18"/>
      <c r="B353" s="56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34"/>
      <c r="O353" s="34"/>
      <c r="P353" s="34"/>
      <c r="Q353" s="35"/>
      <c r="R353" s="18"/>
      <c r="S353" s="18"/>
      <c r="T353" s="18"/>
      <c r="W353" s="18"/>
    </row>
    <row r="354" spans="1:23">
      <c r="A354" s="18"/>
      <c r="B354" s="56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34"/>
      <c r="O354" s="34"/>
      <c r="P354" s="34"/>
      <c r="Q354" s="35"/>
      <c r="R354" s="18"/>
      <c r="S354" s="18"/>
      <c r="T354" s="18"/>
      <c r="W354" s="18"/>
    </row>
    <row r="355" spans="1:23">
      <c r="A355" s="18"/>
      <c r="B355" s="56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34"/>
      <c r="O355" s="34"/>
      <c r="P355" s="34"/>
      <c r="Q355" s="35"/>
      <c r="R355" s="18"/>
      <c r="S355" s="18"/>
      <c r="T355" s="18"/>
      <c r="W355" s="18"/>
    </row>
    <row r="356" spans="1:23">
      <c r="A356" s="18"/>
      <c r="B356" s="56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34"/>
      <c r="O356" s="34"/>
      <c r="P356" s="34"/>
      <c r="Q356" s="35"/>
      <c r="R356" s="18"/>
      <c r="S356" s="18"/>
      <c r="T356" s="18"/>
      <c r="W356" s="18"/>
    </row>
    <row r="357" spans="1:23">
      <c r="A357" s="18"/>
      <c r="B357" s="56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34"/>
      <c r="O357" s="34"/>
      <c r="P357" s="34"/>
      <c r="Q357" s="35"/>
      <c r="R357" s="18"/>
      <c r="S357" s="18"/>
      <c r="T357" s="18"/>
      <c r="W357" s="18"/>
    </row>
    <row r="358" spans="1:23">
      <c r="A358" s="18"/>
      <c r="B358" s="56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34"/>
      <c r="O358" s="34"/>
      <c r="P358" s="34"/>
      <c r="Q358" s="35"/>
      <c r="R358" s="18"/>
      <c r="S358" s="18"/>
      <c r="T358" s="18"/>
      <c r="W358" s="18"/>
    </row>
    <row r="359" spans="1:23">
      <c r="A359" s="18"/>
      <c r="B359" s="56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34"/>
      <c r="O359" s="34"/>
      <c r="P359" s="34"/>
      <c r="Q359" s="35"/>
      <c r="R359" s="18"/>
      <c r="S359" s="18"/>
      <c r="T359" s="18"/>
      <c r="W359" s="18"/>
    </row>
    <row r="360" spans="1:23">
      <c r="A360" s="18"/>
      <c r="B360" s="56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34"/>
      <c r="O360" s="34"/>
      <c r="P360" s="34"/>
      <c r="Q360" s="35"/>
      <c r="R360" s="18"/>
      <c r="S360" s="18"/>
      <c r="T360" s="18"/>
      <c r="W360" s="18"/>
    </row>
    <row r="361" spans="1:23">
      <c r="A361" s="18"/>
      <c r="B361" s="56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34"/>
      <c r="O361" s="34"/>
      <c r="P361" s="34"/>
      <c r="Q361" s="35"/>
      <c r="R361" s="18"/>
      <c r="S361" s="18"/>
      <c r="T361" s="18"/>
      <c r="W361" s="18"/>
    </row>
    <row r="362" spans="1:23">
      <c r="A362" s="18"/>
      <c r="B362" s="56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34"/>
      <c r="O362" s="34"/>
      <c r="P362" s="34"/>
      <c r="Q362" s="35"/>
      <c r="R362" s="18"/>
      <c r="S362" s="18"/>
      <c r="T362" s="18"/>
      <c r="W362" s="18"/>
    </row>
    <row r="363" spans="1:23">
      <c r="A363" s="18"/>
      <c r="B363" s="56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34"/>
      <c r="O363" s="34"/>
      <c r="P363" s="34"/>
      <c r="Q363" s="35"/>
      <c r="R363" s="18"/>
      <c r="S363" s="18"/>
      <c r="T363" s="18"/>
      <c r="W363" s="18"/>
    </row>
    <row r="364" spans="1:23">
      <c r="A364" s="18"/>
      <c r="B364" s="56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34"/>
      <c r="O364" s="34"/>
      <c r="P364" s="34"/>
      <c r="Q364" s="35"/>
      <c r="R364" s="18"/>
      <c r="S364" s="18"/>
      <c r="T364" s="18"/>
      <c r="W364" s="18"/>
    </row>
    <row r="365" spans="1:23">
      <c r="A365" s="18"/>
      <c r="B365" s="56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34"/>
      <c r="O365" s="34"/>
      <c r="P365" s="34"/>
      <c r="Q365" s="35"/>
      <c r="R365" s="18"/>
      <c r="S365" s="18"/>
      <c r="T365" s="18"/>
      <c r="W365" s="18"/>
    </row>
    <row r="366" spans="1:23">
      <c r="A366" s="18"/>
      <c r="B366" s="56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34"/>
      <c r="O366" s="34"/>
      <c r="P366" s="34"/>
      <c r="Q366" s="35"/>
      <c r="R366" s="18"/>
      <c r="S366" s="18"/>
      <c r="T366" s="18"/>
      <c r="W366" s="18"/>
    </row>
    <row r="367" spans="1:23">
      <c r="A367" s="18"/>
      <c r="B367" s="56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34"/>
      <c r="O367" s="34"/>
      <c r="P367" s="34"/>
      <c r="Q367" s="35"/>
      <c r="R367" s="18"/>
      <c r="S367" s="18"/>
      <c r="T367" s="18"/>
      <c r="W367" s="18"/>
    </row>
    <row r="368" spans="1:23">
      <c r="A368" s="18"/>
      <c r="B368" s="56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34"/>
      <c r="O368" s="34"/>
      <c r="P368" s="34"/>
      <c r="Q368" s="35"/>
      <c r="R368" s="18"/>
      <c r="S368" s="18"/>
      <c r="T368" s="18"/>
      <c r="W368" s="18"/>
    </row>
    <row r="369" spans="1:23">
      <c r="A369" s="18"/>
      <c r="B369" s="56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34"/>
      <c r="O369" s="34"/>
      <c r="P369" s="34"/>
      <c r="Q369" s="35"/>
      <c r="R369" s="18"/>
      <c r="S369" s="18"/>
      <c r="T369" s="18"/>
      <c r="W369" s="18"/>
    </row>
    <row r="370" spans="1:23">
      <c r="A370" s="18"/>
      <c r="B370" s="56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34"/>
      <c r="O370" s="34"/>
      <c r="P370" s="34"/>
      <c r="Q370" s="35"/>
      <c r="R370" s="18"/>
      <c r="S370" s="18"/>
      <c r="T370" s="18"/>
      <c r="W370" s="18"/>
    </row>
    <row r="371" spans="1:23">
      <c r="A371" s="18"/>
      <c r="B371" s="56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34"/>
      <c r="O371" s="34"/>
      <c r="P371" s="34"/>
      <c r="Q371" s="35"/>
      <c r="R371" s="18"/>
      <c r="S371" s="18"/>
      <c r="T371" s="18"/>
      <c r="W371" s="18"/>
    </row>
    <row r="372" spans="1:23">
      <c r="A372" s="18"/>
      <c r="B372" s="56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34"/>
      <c r="O372" s="34"/>
      <c r="P372" s="34"/>
      <c r="Q372" s="35"/>
      <c r="R372" s="18"/>
      <c r="S372" s="18"/>
      <c r="T372" s="18"/>
      <c r="W372" s="18"/>
    </row>
    <row r="373" spans="1:23">
      <c r="A373" s="18"/>
      <c r="B373" s="56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34"/>
      <c r="O373" s="34"/>
      <c r="P373" s="34"/>
      <c r="Q373" s="35"/>
      <c r="R373" s="18"/>
      <c r="S373" s="18"/>
      <c r="T373" s="18"/>
      <c r="W373" s="18"/>
    </row>
    <row r="374" spans="1:23">
      <c r="A374" s="18"/>
      <c r="B374" s="56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34"/>
      <c r="O374" s="34"/>
      <c r="P374" s="34"/>
      <c r="Q374" s="35"/>
      <c r="R374" s="18"/>
      <c r="S374" s="18"/>
      <c r="T374" s="18"/>
      <c r="W374" s="18"/>
    </row>
    <row r="375" spans="1:23">
      <c r="A375" s="18"/>
      <c r="B375" s="56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34"/>
      <c r="O375" s="34"/>
      <c r="P375" s="34"/>
      <c r="Q375" s="35"/>
      <c r="R375" s="18"/>
      <c r="S375" s="18"/>
      <c r="T375" s="18"/>
      <c r="W375" s="18"/>
    </row>
    <row r="376" spans="1:23">
      <c r="A376" s="18"/>
      <c r="B376" s="56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34"/>
      <c r="O376" s="34"/>
      <c r="P376" s="34"/>
      <c r="Q376" s="35"/>
      <c r="R376" s="18"/>
      <c r="S376" s="18"/>
      <c r="T376" s="18"/>
      <c r="W376" s="18"/>
    </row>
    <row r="377" spans="1:23">
      <c r="A377" s="18"/>
      <c r="B377" s="56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34"/>
      <c r="O377" s="34"/>
      <c r="P377" s="34"/>
      <c r="Q377" s="35"/>
      <c r="R377" s="18"/>
      <c r="S377" s="18"/>
      <c r="T377" s="18"/>
      <c r="W377" s="18"/>
    </row>
    <row r="378" spans="1:23">
      <c r="A378" s="18"/>
      <c r="B378" s="56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34"/>
      <c r="O378" s="34"/>
      <c r="P378" s="34"/>
      <c r="Q378" s="35"/>
      <c r="R378" s="18"/>
      <c r="S378" s="18"/>
      <c r="T378" s="18"/>
      <c r="W378" s="18"/>
    </row>
    <row r="379" spans="1:23">
      <c r="A379" s="18"/>
      <c r="B379" s="56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34"/>
      <c r="O379" s="34"/>
      <c r="P379" s="34"/>
      <c r="Q379" s="35"/>
      <c r="R379" s="18"/>
      <c r="S379" s="18"/>
      <c r="T379" s="18"/>
      <c r="W379" s="18"/>
    </row>
    <row r="380" spans="1:23">
      <c r="A380" s="18"/>
      <c r="B380" s="56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34"/>
      <c r="O380" s="34"/>
      <c r="P380" s="34"/>
      <c r="Q380" s="35"/>
      <c r="R380" s="18"/>
      <c r="S380" s="18"/>
      <c r="T380" s="18"/>
      <c r="W380" s="18"/>
    </row>
    <row r="381" spans="1:23">
      <c r="A381" s="18"/>
      <c r="B381" s="56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34"/>
      <c r="O381" s="34"/>
      <c r="P381" s="34"/>
      <c r="Q381" s="35"/>
      <c r="R381" s="18"/>
      <c r="S381" s="18"/>
      <c r="T381" s="18"/>
      <c r="W381" s="18"/>
    </row>
    <row r="382" spans="1:23">
      <c r="A382" s="18"/>
      <c r="B382" s="56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34"/>
      <c r="O382" s="34"/>
      <c r="P382" s="34"/>
      <c r="Q382" s="35"/>
      <c r="R382" s="18"/>
      <c r="S382" s="18"/>
      <c r="T382" s="18"/>
      <c r="W382" s="18"/>
    </row>
    <row r="383" spans="1:23">
      <c r="A383" s="18"/>
      <c r="B383" s="56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34"/>
      <c r="O383" s="34"/>
      <c r="P383" s="34"/>
      <c r="Q383" s="35"/>
      <c r="R383" s="18"/>
      <c r="S383" s="18"/>
      <c r="T383" s="18"/>
      <c r="W383" s="18"/>
    </row>
    <row r="384" spans="1:23">
      <c r="A384" s="18"/>
      <c r="B384" s="56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34"/>
      <c r="O384" s="34"/>
      <c r="P384" s="34"/>
      <c r="Q384" s="35"/>
      <c r="R384" s="18"/>
      <c r="S384" s="18"/>
      <c r="T384" s="18"/>
      <c r="W384" s="18"/>
    </row>
    <row r="385" spans="1:23">
      <c r="A385" s="18"/>
      <c r="B385" s="56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34"/>
      <c r="O385" s="34"/>
      <c r="P385" s="34"/>
      <c r="Q385" s="35"/>
      <c r="R385" s="18"/>
      <c r="S385" s="18"/>
      <c r="T385" s="18"/>
      <c r="W385" s="18"/>
    </row>
    <row r="386" spans="1:23">
      <c r="A386" s="18"/>
      <c r="B386" s="56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34"/>
      <c r="O386" s="34"/>
      <c r="P386" s="34"/>
      <c r="Q386" s="35"/>
      <c r="R386" s="18"/>
      <c r="S386" s="18"/>
      <c r="T386" s="18"/>
      <c r="W386" s="18"/>
    </row>
    <row r="387" spans="1:23">
      <c r="A387" s="18"/>
      <c r="B387" s="56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34"/>
      <c r="O387" s="34"/>
      <c r="P387" s="34"/>
      <c r="Q387" s="35"/>
      <c r="R387" s="18"/>
      <c r="S387" s="18"/>
      <c r="T387" s="18"/>
      <c r="W387" s="18"/>
    </row>
    <row r="388" spans="1:23">
      <c r="A388" s="18"/>
      <c r="B388" s="56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34"/>
      <c r="O388" s="34"/>
      <c r="P388" s="34"/>
      <c r="Q388" s="35"/>
      <c r="R388" s="18"/>
      <c r="S388" s="18"/>
      <c r="T388" s="18"/>
      <c r="W388" s="18"/>
    </row>
    <row r="389" spans="1:23">
      <c r="A389" s="18"/>
      <c r="B389" s="56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34"/>
      <c r="O389" s="34"/>
      <c r="P389" s="34"/>
      <c r="Q389" s="35"/>
      <c r="R389" s="18"/>
      <c r="S389" s="18"/>
      <c r="T389" s="18"/>
      <c r="W389" s="18"/>
    </row>
    <row r="390" spans="1:23">
      <c r="A390" s="18"/>
      <c r="B390" s="56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34"/>
      <c r="O390" s="34"/>
      <c r="P390" s="34"/>
      <c r="Q390" s="35"/>
      <c r="R390" s="18"/>
      <c r="S390" s="18"/>
      <c r="T390" s="18"/>
      <c r="W390" s="18"/>
    </row>
    <row r="391" spans="1:23">
      <c r="A391" s="18"/>
      <c r="B391" s="56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34"/>
      <c r="O391" s="34"/>
      <c r="P391" s="34"/>
      <c r="Q391" s="35"/>
      <c r="R391" s="18"/>
      <c r="S391" s="18"/>
      <c r="T391" s="18"/>
      <c r="W391" s="18"/>
    </row>
    <row r="392" spans="1:23">
      <c r="A392" s="18"/>
      <c r="B392" s="56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34"/>
      <c r="O392" s="34"/>
      <c r="P392" s="34"/>
      <c r="Q392" s="35"/>
      <c r="R392" s="18"/>
      <c r="S392" s="18"/>
      <c r="T392" s="18"/>
      <c r="W392" s="18"/>
    </row>
    <row r="393" spans="1:23">
      <c r="A393" s="18"/>
      <c r="B393" s="56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34"/>
      <c r="O393" s="34"/>
      <c r="P393" s="34"/>
      <c r="Q393" s="35"/>
      <c r="R393" s="18"/>
      <c r="S393" s="18"/>
      <c r="T393" s="18"/>
      <c r="W393" s="18"/>
    </row>
    <row r="394" spans="1:23">
      <c r="A394" s="18"/>
      <c r="B394" s="56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34"/>
      <c r="O394" s="34"/>
      <c r="P394" s="34"/>
      <c r="Q394" s="35"/>
      <c r="R394" s="18"/>
      <c r="S394" s="18"/>
      <c r="T394" s="18"/>
      <c r="W394" s="18"/>
    </row>
    <row r="395" spans="1:23">
      <c r="A395" s="18"/>
      <c r="B395" s="56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34"/>
      <c r="O395" s="34"/>
      <c r="P395" s="34"/>
      <c r="Q395" s="35"/>
      <c r="R395" s="18"/>
      <c r="S395" s="18"/>
      <c r="T395" s="18"/>
      <c r="W395" s="18"/>
    </row>
    <row r="396" spans="1:23">
      <c r="A396" s="18"/>
      <c r="B396" s="56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34"/>
      <c r="O396" s="34"/>
      <c r="P396" s="34"/>
      <c r="Q396" s="35"/>
      <c r="R396" s="18"/>
      <c r="S396" s="18"/>
      <c r="T396" s="18"/>
      <c r="W396" s="18"/>
    </row>
    <row r="397" spans="1:23">
      <c r="A397" s="18"/>
      <c r="B397" s="56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34"/>
      <c r="O397" s="34"/>
      <c r="P397" s="34"/>
      <c r="Q397" s="35"/>
      <c r="R397" s="18"/>
      <c r="S397" s="18"/>
      <c r="T397" s="18"/>
      <c r="W397" s="18"/>
    </row>
    <row r="398" spans="1:23">
      <c r="A398" s="18"/>
      <c r="B398" s="56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34"/>
      <c r="O398" s="34"/>
      <c r="P398" s="34"/>
      <c r="Q398" s="35"/>
      <c r="R398" s="18"/>
      <c r="S398" s="18"/>
      <c r="T398" s="18"/>
      <c r="W398" s="18"/>
    </row>
    <row r="399" spans="1:23">
      <c r="A399" s="18"/>
      <c r="B399" s="56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34"/>
      <c r="O399" s="34"/>
      <c r="P399" s="34"/>
      <c r="Q399" s="35"/>
      <c r="R399" s="18"/>
      <c r="S399" s="18"/>
      <c r="T399" s="18"/>
      <c r="W399" s="18"/>
    </row>
    <row r="400" spans="1:23">
      <c r="A400" s="18"/>
      <c r="B400" s="56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34"/>
      <c r="O400" s="34"/>
      <c r="P400" s="34"/>
      <c r="Q400" s="35"/>
      <c r="R400" s="18"/>
      <c r="S400" s="18"/>
      <c r="T400" s="18"/>
      <c r="W400" s="18"/>
    </row>
    <row r="401" spans="1:23">
      <c r="A401" s="18"/>
      <c r="B401" s="56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34"/>
      <c r="O401" s="34"/>
      <c r="P401" s="34"/>
      <c r="Q401" s="35"/>
      <c r="R401" s="18"/>
      <c r="S401" s="18"/>
      <c r="T401" s="18"/>
      <c r="W401" s="18"/>
    </row>
    <row r="402" spans="1:23">
      <c r="A402" s="18"/>
      <c r="B402" s="56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34"/>
      <c r="O402" s="34"/>
      <c r="P402" s="34"/>
      <c r="Q402" s="35"/>
      <c r="R402" s="18"/>
      <c r="S402" s="18"/>
      <c r="T402" s="18"/>
      <c r="W402" s="18"/>
    </row>
    <row r="403" spans="1:23">
      <c r="A403" s="18"/>
      <c r="B403" s="56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34"/>
      <c r="O403" s="34"/>
      <c r="P403" s="34"/>
      <c r="Q403" s="35"/>
      <c r="R403" s="18"/>
      <c r="S403" s="18"/>
      <c r="T403" s="18"/>
      <c r="W403" s="18"/>
    </row>
    <row r="404" spans="1:23">
      <c r="A404" s="18"/>
      <c r="B404" s="56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34"/>
      <c r="O404" s="34"/>
      <c r="P404" s="34"/>
      <c r="Q404" s="35"/>
      <c r="R404" s="18"/>
      <c r="S404" s="18"/>
      <c r="T404" s="18"/>
      <c r="W404" s="18"/>
    </row>
    <row r="405" spans="1:23">
      <c r="A405" s="18"/>
      <c r="B405" s="56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34"/>
      <c r="O405" s="34"/>
      <c r="P405" s="34"/>
      <c r="Q405" s="35"/>
      <c r="R405" s="18"/>
      <c r="S405" s="18"/>
      <c r="T405" s="18"/>
      <c r="W405" s="18"/>
    </row>
    <row r="406" spans="1:23">
      <c r="A406" s="18"/>
      <c r="B406" s="56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34"/>
      <c r="O406" s="34"/>
      <c r="P406" s="34"/>
      <c r="Q406" s="35"/>
      <c r="R406" s="18"/>
      <c r="S406" s="18"/>
      <c r="T406" s="18"/>
      <c r="W406" s="18"/>
    </row>
    <row r="407" spans="1:23">
      <c r="A407" s="18"/>
      <c r="B407" s="56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34"/>
      <c r="O407" s="34"/>
      <c r="P407" s="34"/>
      <c r="Q407" s="35"/>
      <c r="R407" s="18"/>
      <c r="S407" s="18"/>
      <c r="T407" s="18"/>
      <c r="W407" s="18"/>
    </row>
    <row r="408" spans="1:23">
      <c r="A408" s="18"/>
      <c r="B408" s="56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34"/>
      <c r="O408" s="34"/>
      <c r="P408" s="34"/>
      <c r="Q408" s="35"/>
      <c r="R408" s="18"/>
      <c r="S408" s="18"/>
      <c r="T408" s="18"/>
      <c r="W408" s="18"/>
    </row>
    <row r="409" spans="1:23">
      <c r="A409" s="18"/>
      <c r="B409" s="56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34"/>
      <c r="O409" s="34"/>
      <c r="P409" s="34"/>
      <c r="Q409" s="35"/>
      <c r="R409" s="18"/>
      <c r="S409" s="18"/>
      <c r="T409" s="18"/>
      <c r="W409" s="18"/>
    </row>
    <row r="410" spans="1:23">
      <c r="A410" s="18"/>
      <c r="B410" s="56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34"/>
      <c r="O410" s="34"/>
      <c r="P410" s="34"/>
      <c r="Q410" s="35"/>
      <c r="R410" s="18"/>
      <c r="S410" s="18"/>
      <c r="T410" s="18"/>
      <c r="W410" s="18"/>
    </row>
    <row r="411" spans="1:23">
      <c r="A411" s="18"/>
      <c r="B411" s="56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34"/>
      <c r="O411" s="34"/>
      <c r="P411" s="34"/>
      <c r="Q411" s="35"/>
      <c r="R411" s="18"/>
      <c r="S411" s="18"/>
      <c r="T411" s="18"/>
      <c r="W411" s="18"/>
    </row>
    <row r="412" spans="1:23">
      <c r="A412" s="18"/>
      <c r="B412" s="56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34"/>
      <c r="O412" s="34"/>
      <c r="P412" s="34"/>
      <c r="Q412" s="35"/>
      <c r="R412" s="18"/>
      <c r="S412" s="18"/>
      <c r="T412" s="18"/>
      <c r="W412" s="18"/>
    </row>
    <row r="413" spans="1:23">
      <c r="A413" s="18"/>
      <c r="B413" s="56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34"/>
      <c r="O413" s="34"/>
      <c r="P413" s="34"/>
      <c r="Q413" s="35"/>
      <c r="R413" s="18"/>
      <c r="S413" s="18"/>
      <c r="T413" s="18"/>
      <c r="W413" s="18"/>
    </row>
    <row r="414" spans="1:23">
      <c r="A414" s="18"/>
      <c r="B414" s="56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34"/>
      <c r="O414" s="34"/>
      <c r="P414" s="34"/>
      <c r="Q414" s="35"/>
      <c r="R414" s="18"/>
      <c r="S414" s="18"/>
      <c r="T414" s="18"/>
      <c r="W414" s="18"/>
    </row>
    <row r="415" spans="1:23">
      <c r="A415" s="18"/>
      <c r="B415" s="56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34"/>
      <c r="O415" s="34"/>
      <c r="P415" s="34"/>
      <c r="Q415" s="35"/>
      <c r="R415" s="18"/>
      <c r="S415" s="18"/>
      <c r="T415" s="18"/>
      <c r="W415" s="18"/>
    </row>
    <row r="416" spans="1:23">
      <c r="A416" s="18"/>
      <c r="B416" s="56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34"/>
      <c r="O416" s="34"/>
      <c r="P416" s="34"/>
      <c r="Q416" s="35"/>
      <c r="R416" s="18"/>
      <c r="S416" s="18"/>
      <c r="T416" s="18"/>
      <c r="W416" s="18"/>
    </row>
    <row r="417" spans="1:23">
      <c r="A417" s="18"/>
      <c r="B417" s="56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34"/>
      <c r="O417" s="34"/>
      <c r="P417" s="34"/>
      <c r="Q417" s="35"/>
      <c r="R417" s="18"/>
      <c r="S417" s="18"/>
      <c r="T417" s="18"/>
      <c r="W417" s="18"/>
    </row>
    <row r="418" spans="1:23">
      <c r="A418" s="18"/>
      <c r="B418" s="56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34"/>
      <c r="O418" s="34"/>
      <c r="P418" s="34"/>
      <c r="Q418" s="35"/>
      <c r="R418" s="18"/>
      <c r="S418" s="18"/>
      <c r="T418" s="18"/>
      <c r="W418" s="18"/>
    </row>
    <row r="419" spans="1:23">
      <c r="A419" s="18"/>
      <c r="B419" s="56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34"/>
      <c r="O419" s="34"/>
      <c r="P419" s="34"/>
      <c r="Q419" s="35"/>
      <c r="R419" s="18"/>
      <c r="S419" s="18"/>
      <c r="T419" s="18"/>
      <c r="W419" s="18"/>
    </row>
    <row r="420" spans="1:23">
      <c r="A420" s="18"/>
      <c r="B420" s="56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34"/>
      <c r="O420" s="34"/>
      <c r="P420" s="34"/>
      <c r="Q420" s="35"/>
      <c r="R420" s="18"/>
      <c r="S420" s="18"/>
      <c r="T420" s="18"/>
      <c r="W420" s="18"/>
    </row>
    <row r="421" spans="1:23">
      <c r="A421" s="18"/>
      <c r="B421" s="56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34"/>
      <c r="O421" s="34"/>
      <c r="P421" s="34"/>
      <c r="Q421" s="35"/>
      <c r="R421" s="18"/>
      <c r="S421" s="18"/>
      <c r="T421" s="18"/>
      <c r="W421" s="18"/>
    </row>
    <row r="422" spans="1:23">
      <c r="A422" s="18"/>
      <c r="B422" s="56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34"/>
      <c r="O422" s="34"/>
      <c r="P422" s="34"/>
      <c r="Q422" s="35"/>
      <c r="R422" s="18"/>
      <c r="S422" s="18"/>
      <c r="T422" s="18"/>
      <c r="W422" s="18"/>
    </row>
    <row r="423" spans="1:23">
      <c r="A423" s="18"/>
      <c r="B423" s="56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34"/>
      <c r="O423" s="34"/>
      <c r="P423" s="34"/>
      <c r="Q423" s="35"/>
      <c r="R423" s="18"/>
      <c r="S423" s="18"/>
      <c r="T423" s="18"/>
      <c r="W423" s="18"/>
    </row>
    <row r="424" spans="1:23">
      <c r="A424" s="18"/>
      <c r="B424" s="56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34"/>
      <c r="O424" s="34"/>
      <c r="P424" s="34"/>
      <c r="Q424" s="35"/>
      <c r="R424" s="18"/>
      <c r="S424" s="18"/>
      <c r="T424" s="18"/>
      <c r="W424" s="18"/>
    </row>
    <row r="425" spans="1:23">
      <c r="A425" s="18"/>
      <c r="B425" s="56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34"/>
      <c r="O425" s="34"/>
      <c r="P425" s="34"/>
      <c r="Q425" s="35"/>
      <c r="R425" s="18"/>
      <c r="S425" s="18"/>
      <c r="T425" s="18"/>
      <c r="W425" s="18"/>
    </row>
    <row r="426" spans="1:23">
      <c r="A426" s="18"/>
      <c r="B426" s="56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34"/>
      <c r="O426" s="34"/>
      <c r="P426" s="34"/>
      <c r="Q426" s="35"/>
      <c r="R426" s="18"/>
      <c r="S426" s="18"/>
      <c r="T426" s="18"/>
      <c r="W426" s="18"/>
    </row>
    <row r="427" spans="1:23">
      <c r="A427" s="18"/>
      <c r="B427" s="56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34"/>
      <c r="O427" s="34"/>
      <c r="P427" s="34"/>
      <c r="Q427" s="35"/>
      <c r="R427" s="18"/>
      <c r="S427" s="18"/>
      <c r="T427" s="18"/>
      <c r="W427" s="18"/>
    </row>
    <row r="428" spans="1:23">
      <c r="A428" s="18"/>
      <c r="B428" s="56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34"/>
      <c r="O428" s="34"/>
      <c r="P428" s="34"/>
      <c r="Q428" s="35"/>
      <c r="R428" s="18"/>
      <c r="S428" s="18"/>
      <c r="T428" s="18"/>
      <c r="W428" s="18"/>
    </row>
    <row r="429" spans="1:23">
      <c r="A429" s="18"/>
      <c r="B429" s="56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34"/>
      <c r="O429" s="34"/>
      <c r="P429" s="34"/>
      <c r="Q429" s="35"/>
      <c r="R429" s="18"/>
      <c r="S429" s="18"/>
      <c r="T429" s="18"/>
      <c r="W429" s="18"/>
    </row>
    <row r="430" spans="1:23">
      <c r="A430" s="18"/>
      <c r="B430" s="56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34"/>
      <c r="O430" s="34"/>
      <c r="P430" s="34"/>
      <c r="Q430" s="35"/>
      <c r="R430" s="18"/>
      <c r="S430" s="18"/>
      <c r="T430" s="18"/>
      <c r="W430" s="18"/>
    </row>
    <row r="431" spans="1:23">
      <c r="A431" s="18"/>
      <c r="B431" s="56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34"/>
      <c r="O431" s="34"/>
      <c r="P431" s="34"/>
      <c r="Q431" s="35"/>
      <c r="R431" s="18"/>
      <c r="S431" s="18"/>
      <c r="T431" s="18"/>
      <c r="W431" s="18"/>
    </row>
    <row r="432" spans="1:23">
      <c r="A432" s="18"/>
      <c r="B432" s="56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34"/>
      <c r="O432" s="34"/>
      <c r="P432" s="34"/>
      <c r="Q432" s="35"/>
      <c r="R432" s="18"/>
      <c r="S432" s="18"/>
      <c r="T432" s="18"/>
      <c r="W432" s="18"/>
    </row>
    <row r="433" spans="1:23">
      <c r="A433" s="18"/>
      <c r="B433" s="56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34"/>
      <c r="O433" s="34"/>
      <c r="P433" s="34"/>
      <c r="Q433" s="35"/>
      <c r="R433" s="18"/>
      <c r="S433" s="18"/>
      <c r="T433" s="18"/>
      <c r="W433" s="18"/>
    </row>
    <row r="434" spans="1:23">
      <c r="A434" s="18"/>
      <c r="B434" s="56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34"/>
      <c r="O434" s="34"/>
      <c r="P434" s="34"/>
      <c r="Q434" s="35"/>
      <c r="R434" s="18"/>
      <c r="S434" s="18"/>
      <c r="T434" s="18"/>
      <c r="W434" s="18"/>
    </row>
    <row r="435" spans="1:23">
      <c r="A435" s="18"/>
      <c r="B435" s="56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34"/>
      <c r="O435" s="34"/>
      <c r="P435" s="34"/>
      <c r="Q435" s="35"/>
      <c r="R435" s="18"/>
      <c r="S435" s="18"/>
      <c r="T435" s="18"/>
      <c r="W435" s="18"/>
    </row>
    <row r="436" spans="1:23">
      <c r="A436" s="18"/>
      <c r="B436" s="56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34"/>
      <c r="O436" s="34"/>
      <c r="P436" s="34"/>
      <c r="Q436" s="35"/>
      <c r="R436" s="18"/>
      <c r="S436" s="18"/>
      <c r="T436" s="18"/>
      <c r="W436" s="18"/>
    </row>
    <row r="437" spans="1:23">
      <c r="A437" s="18"/>
      <c r="B437" s="56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34"/>
      <c r="O437" s="34"/>
      <c r="P437" s="34"/>
      <c r="Q437" s="35"/>
      <c r="R437" s="18"/>
      <c r="S437" s="18"/>
      <c r="T437" s="18"/>
      <c r="W437" s="18"/>
    </row>
    <row r="438" spans="1:23">
      <c r="A438" s="18"/>
      <c r="B438" s="56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34"/>
      <c r="O438" s="34"/>
      <c r="P438" s="34"/>
      <c r="Q438" s="35"/>
      <c r="R438" s="18"/>
      <c r="S438" s="18"/>
      <c r="T438" s="18"/>
      <c r="W438" s="18"/>
    </row>
    <row r="439" spans="1:23">
      <c r="A439" s="18"/>
      <c r="B439" s="56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34"/>
      <c r="O439" s="34"/>
      <c r="P439" s="34"/>
      <c r="Q439" s="35"/>
      <c r="R439" s="18"/>
      <c r="S439" s="18"/>
      <c r="T439" s="18"/>
      <c r="W439" s="18"/>
    </row>
    <row r="440" spans="1:23">
      <c r="A440" s="18"/>
      <c r="B440" s="56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34"/>
      <c r="O440" s="34"/>
      <c r="P440" s="34"/>
      <c r="Q440" s="35"/>
      <c r="R440" s="18"/>
      <c r="S440" s="18"/>
      <c r="T440" s="18"/>
      <c r="W440" s="18"/>
    </row>
    <row r="441" spans="1:23">
      <c r="A441" s="18"/>
      <c r="B441" s="56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34"/>
      <c r="O441" s="34"/>
      <c r="P441" s="34"/>
      <c r="Q441" s="35"/>
      <c r="R441" s="18"/>
      <c r="S441" s="18"/>
      <c r="T441" s="18"/>
      <c r="W441" s="18"/>
    </row>
    <row r="442" spans="1:23">
      <c r="A442" s="18"/>
      <c r="B442" s="56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34"/>
      <c r="O442" s="34"/>
      <c r="P442" s="34"/>
      <c r="Q442" s="35"/>
      <c r="R442" s="18"/>
      <c r="S442" s="18"/>
      <c r="T442" s="18"/>
      <c r="W442" s="18"/>
    </row>
    <row r="443" spans="1:23">
      <c r="A443" s="18"/>
      <c r="B443" s="56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34"/>
      <c r="O443" s="34"/>
      <c r="P443" s="34"/>
      <c r="Q443" s="35"/>
      <c r="R443" s="18"/>
      <c r="S443" s="18"/>
      <c r="T443" s="18"/>
      <c r="W443" s="18"/>
    </row>
    <row r="444" spans="1:23">
      <c r="A444" s="18"/>
      <c r="B444" s="56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34"/>
      <c r="O444" s="34"/>
      <c r="P444" s="34"/>
      <c r="Q444" s="35"/>
      <c r="R444" s="18"/>
      <c r="S444" s="18"/>
      <c r="T444" s="18"/>
      <c r="W444" s="18"/>
    </row>
    <row r="445" spans="1:23">
      <c r="A445" s="18"/>
      <c r="B445" s="56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34"/>
      <c r="O445" s="34"/>
      <c r="P445" s="34"/>
      <c r="Q445" s="35"/>
      <c r="R445" s="18"/>
      <c r="S445" s="18"/>
      <c r="T445" s="18"/>
      <c r="W445" s="18"/>
    </row>
    <row r="446" spans="1:23">
      <c r="A446" s="18"/>
      <c r="B446" s="56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34"/>
      <c r="O446" s="34"/>
      <c r="P446" s="34"/>
      <c r="Q446" s="35"/>
      <c r="R446" s="18"/>
      <c r="S446" s="18"/>
      <c r="T446" s="18"/>
      <c r="W446" s="18"/>
    </row>
    <row r="447" spans="1:23">
      <c r="A447" s="18"/>
      <c r="B447" s="56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34"/>
      <c r="O447" s="34"/>
      <c r="P447" s="34"/>
      <c r="Q447" s="35"/>
      <c r="R447" s="18"/>
      <c r="S447" s="18"/>
      <c r="T447" s="18"/>
      <c r="W447" s="18"/>
    </row>
    <row r="448" spans="1:23">
      <c r="A448" s="18"/>
      <c r="B448" s="56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34"/>
      <c r="O448" s="34"/>
      <c r="P448" s="34"/>
      <c r="Q448" s="35"/>
      <c r="R448" s="18"/>
      <c r="S448" s="18"/>
      <c r="T448" s="18"/>
      <c r="W448" s="18"/>
    </row>
    <row r="449" spans="1:23">
      <c r="A449" s="18"/>
      <c r="B449" s="56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34"/>
      <c r="O449" s="34"/>
      <c r="P449" s="34"/>
      <c r="Q449" s="35"/>
      <c r="R449" s="18"/>
      <c r="S449" s="18"/>
      <c r="T449" s="18"/>
      <c r="W449" s="18"/>
    </row>
    <row r="450" spans="1:23">
      <c r="A450" s="18"/>
      <c r="B450" s="56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34"/>
      <c r="O450" s="34"/>
      <c r="P450" s="34"/>
      <c r="Q450" s="35"/>
      <c r="R450" s="18"/>
      <c r="S450" s="18"/>
      <c r="T450" s="18"/>
      <c r="W450" s="18"/>
    </row>
    <row r="451" spans="1:23">
      <c r="A451" s="18"/>
      <c r="B451" s="56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34"/>
      <c r="O451" s="34"/>
      <c r="P451" s="34"/>
      <c r="Q451" s="35"/>
      <c r="R451" s="18"/>
      <c r="S451" s="18"/>
      <c r="T451" s="18"/>
      <c r="W451" s="18"/>
    </row>
    <row r="452" spans="1:23">
      <c r="A452" s="18"/>
      <c r="B452" s="56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34"/>
      <c r="O452" s="34"/>
      <c r="P452" s="34"/>
      <c r="Q452" s="35"/>
      <c r="R452" s="18"/>
      <c r="S452" s="18"/>
      <c r="T452" s="18"/>
      <c r="W452" s="18"/>
    </row>
    <row r="453" spans="1:23">
      <c r="A453" s="18"/>
      <c r="B453" s="56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34"/>
      <c r="O453" s="34"/>
      <c r="P453" s="34"/>
      <c r="Q453" s="35"/>
      <c r="R453" s="18"/>
      <c r="S453" s="18"/>
      <c r="T453" s="18"/>
      <c r="W453" s="18"/>
    </row>
    <row r="454" spans="1:23">
      <c r="A454" s="18"/>
      <c r="B454" s="56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34"/>
      <c r="O454" s="34"/>
      <c r="P454" s="34"/>
      <c r="Q454" s="35"/>
      <c r="R454" s="18"/>
      <c r="S454" s="18"/>
      <c r="T454" s="18"/>
      <c r="W454" s="18"/>
    </row>
    <row r="455" spans="1:23">
      <c r="A455" s="18"/>
      <c r="B455" s="56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34"/>
      <c r="O455" s="34"/>
      <c r="P455" s="34"/>
      <c r="Q455" s="35"/>
      <c r="R455" s="18"/>
      <c r="S455" s="18"/>
      <c r="T455" s="18"/>
      <c r="W455" s="18"/>
    </row>
    <row r="456" spans="1:23">
      <c r="A456" s="18"/>
      <c r="B456" s="56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34"/>
      <c r="O456" s="34"/>
      <c r="P456" s="34"/>
      <c r="Q456" s="35"/>
      <c r="R456" s="18"/>
      <c r="S456" s="18"/>
      <c r="T456" s="18"/>
      <c r="W456" s="18"/>
    </row>
    <row r="457" spans="1:23">
      <c r="A457" s="18"/>
      <c r="B457" s="56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34"/>
      <c r="O457" s="34"/>
      <c r="P457" s="34"/>
      <c r="Q457" s="35"/>
      <c r="R457" s="18"/>
      <c r="S457" s="18"/>
      <c r="T457" s="18"/>
      <c r="W457" s="18"/>
    </row>
    <row r="458" spans="1:23">
      <c r="A458" s="18"/>
      <c r="B458" s="56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34"/>
      <c r="O458" s="34"/>
      <c r="P458" s="34"/>
      <c r="Q458" s="35"/>
      <c r="R458" s="18"/>
      <c r="S458" s="18"/>
      <c r="T458" s="18"/>
      <c r="W458" s="18"/>
    </row>
    <row r="459" spans="1:23">
      <c r="A459" s="18"/>
      <c r="B459" s="56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34"/>
      <c r="O459" s="34"/>
      <c r="P459" s="34"/>
      <c r="Q459" s="35"/>
      <c r="R459" s="18"/>
      <c r="S459" s="18"/>
      <c r="T459" s="18"/>
      <c r="W459" s="18"/>
    </row>
    <row r="460" spans="1:23">
      <c r="A460" s="18"/>
      <c r="B460" s="56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34"/>
      <c r="O460" s="34"/>
      <c r="P460" s="34"/>
      <c r="Q460" s="35"/>
      <c r="R460" s="18"/>
      <c r="S460" s="18"/>
      <c r="T460" s="18"/>
      <c r="W460" s="18"/>
    </row>
    <row r="461" spans="1:23">
      <c r="A461" s="18"/>
      <c r="B461" s="56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34"/>
      <c r="O461" s="34"/>
      <c r="P461" s="34"/>
      <c r="Q461" s="35"/>
      <c r="R461" s="18"/>
      <c r="S461" s="18"/>
      <c r="T461" s="18"/>
      <c r="W461" s="18"/>
    </row>
    <row r="462" spans="1:23">
      <c r="A462" s="18"/>
      <c r="B462" s="56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34"/>
      <c r="O462" s="34"/>
      <c r="P462" s="34"/>
      <c r="Q462" s="35"/>
      <c r="R462" s="18"/>
      <c r="S462" s="18"/>
      <c r="T462" s="18"/>
      <c r="W462" s="18"/>
    </row>
    <row r="463" spans="1:23">
      <c r="A463" s="18"/>
      <c r="B463" s="56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34"/>
      <c r="O463" s="34"/>
      <c r="P463" s="34"/>
      <c r="Q463" s="35"/>
      <c r="R463" s="18"/>
      <c r="S463" s="18"/>
      <c r="T463" s="18"/>
      <c r="W463" s="18"/>
    </row>
    <row r="464" spans="1:23">
      <c r="A464" s="18"/>
      <c r="B464" s="56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34"/>
      <c r="O464" s="34"/>
      <c r="P464" s="34"/>
      <c r="Q464" s="35"/>
      <c r="R464" s="18"/>
      <c r="S464" s="18"/>
      <c r="T464" s="18"/>
      <c r="W464" s="18"/>
    </row>
    <row r="465" spans="1:23">
      <c r="A465" s="18"/>
      <c r="B465" s="56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34"/>
      <c r="O465" s="34"/>
      <c r="P465" s="34"/>
      <c r="Q465" s="35"/>
      <c r="R465" s="18"/>
      <c r="S465" s="18"/>
      <c r="T465" s="18"/>
      <c r="W465" s="18"/>
    </row>
    <row r="466" spans="1:23">
      <c r="A466" s="18"/>
      <c r="B466" s="56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34"/>
      <c r="O466" s="34"/>
      <c r="P466" s="34"/>
      <c r="Q466" s="35"/>
      <c r="R466" s="18"/>
      <c r="S466" s="18"/>
      <c r="T466" s="18"/>
      <c r="W466" s="18"/>
    </row>
    <row r="467" spans="1:23">
      <c r="A467" s="18"/>
      <c r="B467" s="56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34"/>
      <c r="O467" s="34"/>
      <c r="P467" s="34"/>
      <c r="Q467" s="35"/>
      <c r="R467" s="18"/>
      <c r="S467" s="18"/>
      <c r="T467" s="18"/>
      <c r="W467" s="18"/>
    </row>
    <row r="468" spans="1:23">
      <c r="A468" s="18"/>
      <c r="B468" s="56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34"/>
      <c r="O468" s="34"/>
      <c r="P468" s="34"/>
      <c r="Q468" s="35"/>
      <c r="R468" s="18"/>
      <c r="S468" s="18"/>
      <c r="T468" s="18"/>
      <c r="W468" s="18"/>
    </row>
    <row r="469" spans="1:23">
      <c r="A469" s="18"/>
      <c r="B469" s="56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34"/>
      <c r="O469" s="34"/>
      <c r="P469" s="34"/>
      <c r="Q469" s="35"/>
      <c r="R469" s="18"/>
      <c r="S469" s="18"/>
      <c r="T469" s="18"/>
      <c r="W469" s="18"/>
    </row>
    <row r="470" spans="1:23">
      <c r="A470" s="18"/>
      <c r="B470" s="56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34"/>
      <c r="O470" s="34"/>
      <c r="P470" s="34"/>
      <c r="Q470" s="35"/>
      <c r="R470" s="18"/>
      <c r="S470" s="18"/>
      <c r="T470" s="18"/>
      <c r="W470" s="18"/>
    </row>
    <row r="471" spans="1:23">
      <c r="A471" s="18"/>
      <c r="B471" s="56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34"/>
      <c r="O471" s="34"/>
      <c r="P471" s="34"/>
      <c r="Q471" s="35"/>
      <c r="R471" s="18"/>
      <c r="S471" s="18"/>
      <c r="T471" s="18"/>
      <c r="W471" s="18"/>
    </row>
    <row r="472" spans="1:23">
      <c r="A472" s="18"/>
      <c r="B472" s="56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34"/>
      <c r="O472" s="34"/>
      <c r="P472" s="34"/>
      <c r="Q472" s="35"/>
      <c r="R472" s="18"/>
      <c r="S472" s="18"/>
      <c r="T472" s="18"/>
      <c r="W472" s="18"/>
    </row>
    <row r="473" spans="1:23">
      <c r="A473" s="18"/>
      <c r="B473" s="56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34"/>
      <c r="O473" s="34"/>
      <c r="P473" s="34"/>
      <c r="Q473" s="35"/>
      <c r="R473" s="18"/>
      <c r="S473" s="18"/>
      <c r="T473" s="18"/>
      <c r="W473" s="18"/>
    </row>
    <row r="474" spans="1:23">
      <c r="A474" s="18"/>
      <c r="B474" s="56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34"/>
      <c r="O474" s="34"/>
      <c r="P474" s="34"/>
      <c r="Q474" s="35"/>
      <c r="R474" s="18"/>
      <c r="S474" s="18"/>
      <c r="T474" s="18"/>
      <c r="W474" s="18"/>
    </row>
    <row r="475" spans="1:23">
      <c r="A475" s="18"/>
      <c r="B475" s="56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34"/>
      <c r="O475" s="34"/>
      <c r="P475" s="34"/>
      <c r="Q475" s="35"/>
      <c r="R475" s="18"/>
      <c r="S475" s="18"/>
      <c r="T475" s="18"/>
      <c r="W475" s="18"/>
    </row>
    <row r="476" spans="1:23">
      <c r="A476" s="18"/>
      <c r="B476" s="56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34"/>
      <c r="O476" s="34"/>
      <c r="P476" s="34"/>
      <c r="Q476" s="35"/>
      <c r="R476" s="18"/>
      <c r="S476" s="18"/>
      <c r="T476" s="18"/>
      <c r="W476" s="18"/>
    </row>
    <row r="477" spans="1:23">
      <c r="A477" s="18"/>
      <c r="B477" s="56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34"/>
      <c r="O477" s="34"/>
      <c r="P477" s="34"/>
      <c r="Q477" s="35"/>
      <c r="R477" s="18"/>
      <c r="S477" s="18"/>
      <c r="T477" s="18"/>
      <c r="W477" s="18"/>
    </row>
    <row r="478" spans="1:23">
      <c r="A478" s="18"/>
      <c r="B478" s="56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34"/>
      <c r="O478" s="34"/>
      <c r="P478" s="34"/>
      <c r="Q478" s="35"/>
      <c r="R478" s="18"/>
      <c r="S478" s="18"/>
      <c r="T478" s="18"/>
      <c r="W478" s="18"/>
    </row>
    <row r="479" spans="1:23">
      <c r="A479" s="18"/>
      <c r="B479" s="56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34"/>
      <c r="O479" s="34"/>
      <c r="P479" s="34"/>
      <c r="Q479" s="35"/>
      <c r="R479" s="18"/>
      <c r="S479" s="18"/>
      <c r="T479" s="18"/>
      <c r="W479" s="18"/>
    </row>
    <row r="480" spans="1:23">
      <c r="A480" s="18"/>
      <c r="B480" s="56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34"/>
      <c r="O480" s="34"/>
      <c r="P480" s="34"/>
      <c r="Q480" s="35"/>
      <c r="R480" s="18"/>
      <c r="S480" s="18"/>
      <c r="T480" s="18"/>
      <c r="W480" s="18"/>
    </row>
    <row r="481" spans="1:23">
      <c r="A481" s="18"/>
      <c r="B481" s="56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34"/>
      <c r="O481" s="34"/>
      <c r="P481" s="34"/>
      <c r="Q481" s="35"/>
      <c r="R481" s="18"/>
      <c r="S481" s="18"/>
      <c r="T481" s="18"/>
      <c r="W481" s="18"/>
    </row>
    <row r="482" spans="1:23">
      <c r="A482" s="18"/>
      <c r="B482" s="56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34"/>
      <c r="O482" s="34"/>
      <c r="P482" s="34"/>
      <c r="Q482" s="35"/>
      <c r="R482" s="18"/>
      <c r="S482" s="18"/>
      <c r="T482" s="18"/>
      <c r="W482" s="18"/>
    </row>
    <row r="483" spans="1:23">
      <c r="A483" s="18"/>
      <c r="B483" s="56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34"/>
      <c r="O483" s="34"/>
      <c r="P483" s="34"/>
      <c r="Q483" s="35"/>
      <c r="R483" s="18"/>
      <c r="S483" s="18"/>
      <c r="T483" s="18"/>
      <c r="W483" s="18"/>
    </row>
    <row r="484" spans="1:23">
      <c r="A484" s="18"/>
      <c r="B484" s="56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34"/>
      <c r="O484" s="34"/>
      <c r="P484" s="34"/>
      <c r="Q484" s="35"/>
      <c r="R484" s="18"/>
      <c r="S484" s="18"/>
      <c r="T484" s="18"/>
      <c r="W484" s="18"/>
    </row>
    <row r="485" spans="1:23">
      <c r="A485" s="18"/>
      <c r="B485" s="56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34"/>
      <c r="O485" s="34"/>
      <c r="P485" s="34"/>
      <c r="Q485" s="35"/>
      <c r="R485" s="18"/>
      <c r="S485" s="18"/>
      <c r="T485" s="18"/>
      <c r="W485" s="18"/>
    </row>
    <row r="486" spans="1:23">
      <c r="A486" s="18"/>
      <c r="B486" s="56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34"/>
      <c r="O486" s="34"/>
      <c r="P486" s="34"/>
      <c r="Q486" s="35"/>
      <c r="R486" s="18"/>
      <c r="S486" s="18"/>
      <c r="T486" s="18"/>
      <c r="W486" s="18"/>
    </row>
    <row r="487" spans="1:23">
      <c r="A487" s="18"/>
      <c r="B487" s="56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34"/>
      <c r="O487" s="34"/>
      <c r="P487" s="34"/>
      <c r="Q487" s="35"/>
      <c r="R487" s="18"/>
      <c r="S487" s="18"/>
      <c r="T487" s="18"/>
      <c r="W487" s="18"/>
    </row>
    <row r="488" spans="1:23">
      <c r="A488" s="18"/>
      <c r="B488" s="56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34"/>
      <c r="O488" s="34"/>
      <c r="P488" s="34"/>
      <c r="Q488" s="35"/>
      <c r="R488" s="18"/>
      <c r="S488" s="18"/>
      <c r="T488" s="18"/>
      <c r="W488" s="18"/>
    </row>
    <row r="489" spans="1:23">
      <c r="A489" s="18"/>
      <c r="B489" s="56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34"/>
      <c r="O489" s="34"/>
      <c r="P489" s="34"/>
      <c r="Q489" s="35"/>
      <c r="R489" s="18"/>
      <c r="S489" s="18"/>
      <c r="T489" s="18"/>
      <c r="W489" s="18"/>
    </row>
    <row r="490" spans="1:23">
      <c r="A490" s="18"/>
      <c r="B490" s="56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34"/>
      <c r="O490" s="34"/>
      <c r="P490" s="34"/>
      <c r="Q490" s="35"/>
      <c r="R490" s="18"/>
      <c r="S490" s="18"/>
      <c r="T490" s="18"/>
      <c r="W490" s="18"/>
    </row>
    <row r="491" spans="1:23">
      <c r="A491" s="18"/>
      <c r="B491" s="56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34"/>
      <c r="O491" s="34"/>
      <c r="P491" s="34"/>
      <c r="Q491" s="35"/>
      <c r="R491" s="18"/>
      <c r="S491" s="18"/>
      <c r="T491" s="18"/>
      <c r="W491" s="18"/>
    </row>
    <row r="492" spans="1:23">
      <c r="A492" s="18"/>
      <c r="B492" s="56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34"/>
      <c r="O492" s="34"/>
      <c r="P492" s="34"/>
      <c r="Q492" s="35"/>
      <c r="R492" s="18"/>
      <c r="S492" s="18"/>
      <c r="T492" s="18"/>
      <c r="W492" s="18"/>
    </row>
    <row r="493" spans="1:23">
      <c r="A493" s="18"/>
      <c r="B493" s="56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34"/>
      <c r="O493" s="34"/>
      <c r="P493" s="34"/>
      <c r="Q493" s="35"/>
      <c r="R493" s="18"/>
      <c r="S493" s="18"/>
      <c r="T493" s="18"/>
      <c r="W493" s="18"/>
    </row>
    <row r="494" spans="1:23">
      <c r="A494" s="18"/>
      <c r="B494" s="56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34"/>
      <c r="O494" s="34"/>
      <c r="P494" s="34"/>
      <c r="Q494" s="35"/>
      <c r="R494" s="18"/>
      <c r="S494" s="18"/>
      <c r="T494" s="18"/>
      <c r="W494" s="18"/>
    </row>
    <row r="495" spans="1:23">
      <c r="A495" s="18"/>
      <c r="B495" s="56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34"/>
      <c r="O495" s="34"/>
      <c r="P495" s="34"/>
      <c r="Q495" s="35"/>
      <c r="R495" s="18"/>
      <c r="S495" s="18"/>
      <c r="T495" s="18"/>
      <c r="W495" s="18"/>
    </row>
    <row r="496" spans="1:23">
      <c r="A496" s="18"/>
      <c r="B496" s="56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34"/>
      <c r="O496" s="34"/>
      <c r="P496" s="34"/>
      <c r="Q496" s="35"/>
      <c r="R496" s="18"/>
      <c r="S496" s="18"/>
      <c r="T496" s="18"/>
      <c r="W496" s="18"/>
    </row>
    <row r="497" spans="1:23">
      <c r="A497" s="18"/>
      <c r="B497" s="56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34"/>
      <c r="O497" s="34"/>
      <c r="P497" s="34"/>
      <c r="Q497" s="35"/>
      <c r="R497" s="18"/>
      <c r="S497" s="18"/>
      <c r="T497" s="18"/>
      <c r="W497" s="18"/>
    </row>
    <row r="498" spans="1:23">
      <c r="A498" s="18"/>
      <c r="B498" s="56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34"/>
      <c r="O498" s="34"/>
      <c r="P498" s="34"/>
      <c r="Q498" s="35"/>
      <c r="R498" s="18"/>
      <c r="S498" s="18"/>
      <c r="T498" s="18"/>
      <c r="W498" s="18"/>
    </row>
    <row r="499" spans="1:23">
      <c r="A499" s="18"/>
      <c r="B499" s="56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34"/>
      <c r="O499" s="34"/>
      <c r="P499" s="34"/>
      <c r="Q499" s="35"/>
      <c r="R499" s="18"/>
      <c r="S499" s="18"/>
      <c r="T499" s="18"/>
      <c r="W499" s="18"/>
    </row>
    <row r="500" spans="1:23">
      <c r="A500" s="18"/>
      <c r="B500" s="56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34"/>
      <c r="O500" s="34"/>
      <c r="P500" s="34"/>
      <c r="Q500" s="35"/>
      <c r="R500" s="18"/>
      <c r="S500" s="18"/>
      <c r="T500" s="18"/>
      <c r="W500" s="18"/>
    </row>
    <row r="501" spans="1:23">
      <c r="A501" s="18"/>
      <c r="B501" s="56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34"/>
      <c r="O501" s="34"/>
      <c r="P501" s="34"/>
      <c r="Q501" s="35"/>
      <c r="R501" s="18"/>
      <c r="S501" s="18"/>
      <c r="T501" s="18"/>
      <c r="W501" s="18"/>
    </row>
    <row r="502" spans="1:23">
      <c r="A502" s="18"/>
      <c r="B502" s="56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34"/>
      <c r="O502" s="34"/>
      <c r="P502" s="34"/>
      <c r="Q502" s="35"/>
      <c r="R502" s="18"/>
      <c r="S502" s="18"/>
      <c r="T502" s="18"/>
      <c r="W502" s="18"/>
    </row>
    <row r="503" spans="1:23">
      <c r="A503" s="18"/>
      <c r="B503" s="56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34"/>
      <c r="O503" s="34"/>
      <c r="P503" s="34"/>
      <c r="Q503" s="35"/>
      <c r="R503" s="18"/>
      <c r="S503" s="18"/>
      <c r="T503" s="18"/>
      <c r="W503" s="18"/>
    </row>
    <row r="504" spans="1:23">
      <c r="A504" s="18"/>
      <c r="B504" s="56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34"/>
      <c r="O504" s="34"/>
      <c r="P504" s="34"/>
      <c r="Q504" s="35"/>
      <c r="R504" s="18"/>
      <c r="S504" s="18"/>
      <c r="T504" s="18"/>
      <c r="W504" s="18"/>
    </row>
    <row r="505" spans="1:23">
      <c r="A505" s="18"/>
      <c r="B505" s="56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34"/>
      <c r="O505" s="34"/>
      <c r="P505" s="34"/>
      <c r="Q505" s="35"/>
      <c r="R505" s="18"/>
      <c r="S505" s="18"/>
      <c r="T505" s="18"/>
      <c r="W505" s="18"/>
    </row>
    <row r="506" spans="1:23">
      <c r="A506" s="18"/>
      <c r="B506" s="56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34"/>
      <c r="O506" s="34"/>
      <c r="P506" s="34"/>
      <c r="Q506" s="35"/>
      <c r="R506" s="18"/>
      <c r="S506" s="18"/>
      <c r="T506" s="18"/>
      <c r="W506" s="18"/>
    </row>
    <row r="507" spans="1:23">
      <c r="A507" s="18"/>
      <c r="B507" s="56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34"/>
      <c r="O507" s="34"/>
      <c r="P507" s="34"/>
      <c r="Q507" s="35"/>
      <c r="R507" s="18"/>
      <c r="S507" s="18"/>
      <c r="T507" s="18"/>
      <c r="W507" s="18"/>
    </row>
    <row r="508" spans="1:23">
      <c r="A508" s="18"/>
      <c r="B508" s="56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34"/>
      <c r="O508" s="34"/>
      <c r="P508" s="34"/>
      <c r="Q508" s="35"/>
      <c r="R508" s="18"/>
      <c r="S508" s="18"/>
      <c r="T508" s="18"/>
      <c r="W508" s="18"/>
    </row>
    <row r="509" spans="1:23">
      <c r="A509" s="18"/>
      <c r="B509" s="56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34"/>
      <c r="O509" s="34"/>
      <c r="P509" s="34"/>
      <c r="Q509" s="35"/>
      <c r="R509" s="18"/>
      <c r="S509" s="18"/>
      <c r="T509" s="18"/>
      <c r="W509" s="18"/>
    </row>
    <row r="510" spans="1:23">
      <c r="A510" s="18"/>
      <c r="B510" s="56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34"/>
      <c r="O510" s="34"/>
      <c r="P510" s="34"/>
      <c r="Q510" s="35"/>
      <c r="R510" s="18"/>
      <c r="S510" s="18"/>
      <c r="T510" s="18"/>
      <c r="W510" s="18"/>
    </row>
    <row r="511" spans="1:23">
      <c r="A511" s="18"/>
      <c r="B511" s="56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34"/>
      <c r="O511" s="34"/>
      <c r="P511" s="34"/>
      <c r="Q511" s="35"/>
      <c r="R511" s="18"/>
      <c r="S511" s="18"/>
      <c r="T511" s="18"/>
      <c r="W511" s="18"/>
    </row>
    <row r="512" spans="1:23">
      <c r="A512" s="18"/>
      <c r="B512" s="56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34"/>
      <c r="O512" s="34"/>
      <c r="P512" s="34"/>
      <c r="Q512" s="35"/>
      <c r="R512" s="18"/>
      <c r="S512" s="18"/>
      <c r="T512" s="18"/>
      <c r="W512" s="18"/>
    </row>
    <row r="513" spans="1:23">
      <c r="A513" s="18"/>
      <c r="B513" s="56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34"/>
      <c r="O513" s="34"/>
      <c r="P513" s="34"/>
      <c r="Q513" s="35"/>
      <c r="R513" s="18"/>
      <c r="S513" s="18"/>
      <c r="T513" s="18"/>
      <c r="W513" s="18"/>
    </row>
    <row r="514" spans="1:23">
      <c r="A514" s="18"/>
      <c r="B514" s="56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34"/>
      <c r="O514" s="34"/>
      <c r="P514" s="34"/>
      <c r="Q514" s="35"/>
      <c r="R514" s="18"/>
      <c r="S514" s="18"/>
      <c r="T514" s="18"/>
      <c r="W514" s="18"/>
    </row>
    <row r="515" spans="1:23">
      <c r="A515" s="18"/>
      <c r="B515" s="56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34"/>
      <c r="O515" s="34"/>
      <c r="P515" s="34"/>
      <c r="Q515" s="35"/>
      <c r="R515" s="18"/>
      <c r="S515" s="18"/>
      <c r="T515" s="18"/>
      <c r="W515" s="18"/>
    </row>
    <row r="516" spans="1:23">
      <c r="A516" s="18"/>
      <c r="B516" s="56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34"/>
      <c r="O516" s="34"/>
      <c r="P516" s="34"/>
      <c r="Q516" s="35"/>
      <c r="R516" s="18"/>
      <c r="S516" s="18"/>
      <c r="T516" s="18"/>
      <c r="W516" s="18"/>
    </row>
    <row r="517" spans="1:23">
      <c r="A517" s="18"/>
      <c r="B517" s="56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34"/>
      <c r="O517" s="34"/>
      <c r="P517" s="34"/>
      <c r="Q517" s="35"/>
      <c r="R517" s="18"/>
      <c r="S517" s="18"/>
      <c r="T517" s="18"/>
      <c r="W517" s="18"/>
    </row>
    <row r="518" spans="1:23">
      <c r="A518" s="18"/>
      <c r="B518" s="56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34"/>
      <c r="O518" s="34"/>
      <c r="P518" s="34"/>
      <c r="Q518" s="35"/>
      <c r="R518" s="18"/>
      <c r="S518" s="18"/>
      <c r="T518" s="18"/>
      <c r="W518" s="18"/>
    </row>
    <row r="519" spans="1:23">
      <c r="A519" s="18"/>
      <c r="B519" s="56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34"/>
      <c r="O519" s="34"/>
      <c r="P519" s="34"/>
      <c r="Q519" s="35"/>
      <c r="R519" s="18"/>
      <c r="S519" s="18"/>
      <c r="T519" s="18"/>
      <c r="W519" s="18"/>
    </row>
    <row r="520" spans="1:23">
      <c r="A520" s="18"/>
      <c r="B520" s="56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34"/>
      <c r="O520" s="34"/>
      <c r="P520" s="34"/>
      <c r="Q520" s="35"/>
      <c r="R520" s="18"/>
      <c r="S520" s="18"/>
      <c r="T520" s="18"/>
      <c r="W520" s="18"/>
    </row>
    <row r="521" spans="1:23">
      <c r="A521" s="18"/>
      <c r="B521" s="56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34"/>
      <c r="O521" s="34"/>
      <c r="P521" s="34"/>
      <c r="Q521" s="35"/>
      <c r="R521" s="18"/>
      <c r="S521" s="18"/>
      <c r="T521" s="18"/>
      <c r="W521" s="18"/>
    </row>
    <row r="522" spans="1:23">
      <c r="A522" s="18"/>
      <c r="B522" s="56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34"/>
      <c r="O522" s="34"/>
      <c r="P522" s="34"/>
      <c r="Q522" s="35"/>
      <c r="R522" s="18"/>
      <c r="S522" s="18"/>
      <c r="T522" s="18"/>
      <c r="W522" s="18"/>
    </row>
    <row r="523" spans="1:23">
      <c r="A523" s="18"/>
      <c r="B523" s="56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34"/>
      <c r="O523" s="34"/>
      <c r="P523" s="34"/>
      <c r="Q523" s="35"/>
      <c r="R523" s="18"/>
      <c r="S523" s="18"/>
      <c r="T523" s="18"/>
      <c r="W523" s="18"/>
    </row>
    <row r="524" spans="1:23">
      <c r="A524" s="18"/>
      <c r="B524" s="56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34"/>
      <c r="O524" s="34"/>
      <c r="P524" s="34"/>
      <c r="Q524" s="35"/>
      <c r="R524" s="18"/>
      <c r="S524" s="18"/>
      <c r="T524" s="18"/>
      <c r="W524" s="18"/>
    </row>
    <row r="525" spans="1:23">
      <c r="A525" s="18"/>
      <c r="B525" s="56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34"/>
      <c r="O525" s="34"/>
      <c r="P525" s="34"/>
      <c r="Q525" s="35"/>
      <c r="R525" s="18"/>
      <c r="S525" s="18"/>
      <c r="T525" s="18"/>
      <c r="W525" s="18"/>
    </row>
    <row r="526" spans="1:23">
      <c r="A526" s="18"/>
      <c r="B526" s="56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34"/>
      <c r="O526" s="34"/>
      <c r="P526" s="34"/>
      <c r="Q526" s="35"/>
      <c r="R526" s="18"/>
      <c r="S526" s="18"/>
      <c r="T526" s="18"/>
      <c r="W526" s="18"/>
    </row>
    <row r="527" spans="1:23">
      <c r="A527" s="18"/>
      <c r="B527" s="56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34"/>
      <c r="O527" s="34"/>
      <c r="P527" s="34"/>
      <c r="Q527" s="35"/>
      <c r="R527" s="18"/>
      <c r="S527" s="18"/>
      <c r="T527" s="18"/>
      <c r="W527" s="18"/>
    </row>
    <row r="528" spans="1:23">
      <c r="A528" s="18"/>
      <c r="B528" s="56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34"/>
      <c r="O528" s="34"/>
      <c r="P528" s="34"/>
      <c r="Q528" s="35"/>
      <c r="R528" s="18"/>
      <c r="S528" s="18"/>
      <c r="T528" s="18"/>
      <c r="W528" s="18"/>
    </row>
    <row r="529" spans="1:23">
      <c r="A529" s="18"/>
      <c r="B529" s="56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34"/>
      <c r="O529" s="34"/>
      <c r="P529" s="34"/>
      <c r="Q529" s="35"/>
      <c r="R529" s="18"/>
      <c r="S529" s="18"/>
      <c r="T529" s="18"/>
      <c r="W529" s="18"/>
    </row>
    <row r="530" spans="1:23">
      <c r="A530" s="18"/>
      <c r="B530" s="56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34"/>
      <c r="O530" s="34"/>
      <c r="P530" s="34"/>
      <c r="Q530" s="35"/>
      <c r="R530" s="18"/>
      <c r="S530" s="18"/>
      <c r="T530" s="18"/>
      <c r="W530" s="18"/>
    </row>
    <row r="531" spans="1:23">
      <c r="A531" s="18"/>
      <c r="B531" s="56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34"/>
      <c r="O531" s="34"/>
      <c r="P531" s="34"/>
      <c r="Q531" s="35"/>
      <c r="R531" s="18"/>
      <c r="S531" s="18"/>
      <c r="T531" s="18"/>
      <c r="W531" s="18"/>
    </row>
    <row r="532" spans="1:23">
      <c r="A532" s="18"/>
      <c r="B532" s="56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34"/>
      <c r="O532" s="34"/>
      <c r="P532" s="34"/>
      <c r="Q532" s="35"/>
      <c r="R532" s="18"/>
      <c r="S532" s="18"/>
      <c r="T532" s="18"/>
      <c r="W532" s="18"/>
    </row>
    <row r="533" spans="1:23">
      <c r="A533" s="18"/>
      <c r="B533" s="56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34"/>
      <c r="O533" s="34"/>
      <c r="P533" s="34"/>
      <c r="Q533" s="35"/>
      <c r="R533" s="18"/>
      <c r="S533" s="18"/>
      <c r="T533" s="18"/>
      <c r="W533" s="18"/>
    </row>
    <row r="534" spans="1:23">
      <c r="A534" s="18"/>
      <c r="B534" s="56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34"/>
      <c r="O534" s="34"/>
      <c r="P534" s="34"/>
      <c r="Q534" s="35"/>
      <c r="R534" s="18"/>
      <c r="S534" s="18"/>
      <c r="T534" s="18"/>
      <c r="W534" s="18"/>
    </row>
    <row r="535" spans="1:23">
      <c r="A535" s="18"/>
      <c r="B535" s="56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34"/>
      <c r="O535" s="34"/>
      <c r="P535" s="34"/>
      <c r="Q535" s="35"/>
      <c r="R535" s="18"/>
      <c r="S535" s="18"/>
      <c r="T535" s="18"/>
      <c r="W535" s="18"/>
    </row>
    <row r="536" spans="1:23">
      <c r="A536" s="18"/>
      <c r="B536" s="56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34"/>
      <c r="O536" s="34"/>
      <c r="P536" s="34"/>
      <c r="Q536" s="35"/>
      <c r="R536" s="18"/>
      <c r="S536" s="18"/>
      <c r="T536" s="18"/>
      <c r="W536" s="18"/>
    </row>
    <row r="537" spans="1:23">
      <c r="A537" s="18"/>
      <c r="B537" s="56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34"/>
      <c r="O537" s="34"/>
      <c r="P537" s="34"/>
      <c r="Q537" s="35"/>
      <c r="R537" s="18"/>
      <c r="S537" s="18"/>
      <c r="T537" s="18"/>
      <c r="W537" s="18"/>
    </row>
    <row r="538" spans="1:23">
      <c r="A538" s="18"/>
      <c r="B538" s="56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34"/>
      <c r="O538" s="34"/>
      <c r="P538" s="34"/>
      <c r="Q538" s="35"/>
      <c r="R538" s="18"/>
      <c r="S538" s="18"/>
      <c r="T538" s="18"/>
      <c r="W538" s="18"/>
    </row>
    <row r="539" spans="1:23">
      <c r="A539" s="18"/>
      <c r="B539" s="56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34"/>
      <c r="O539" s="34"/>
      <c r="P539" s="34"/>
      <c r="Q539" s="35"/>
      <c r="R539" s="18"/>
      <c r="S539" s="18"/>
      <c r="T539" s="18"/>
      <c r="W539" s="18"/>
    </row>
    <row r="540" spans="1:23">
      <c r="A540" s="18"/>
      <c r="B540" s="56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34"/>
      <c r="O540" s="34"/>
      <c r="P540" s="34"/>
      <c r="Q540" s="35"/>
      <c r="R540" s="18"/>
      <c r="S540" s="18"/>
      <c r="T540" s="18"/>
      <c r="W540" s="18"/>
    </row>
    <row r="541" spans="1:23">
      <c r="A541" s="18"/>
      <c r="B541" s="56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34"/>
      <c r="O541" s="34"/>
      <c r="P541" s="34"/>
      <c r="Q541" s="35"/>
      <c r="R541" s="18"/>
      <c r="S541" s="18"/>
      <c r="T541" s="18"/>
      <c r="W541" s="18"/>
    </row>
    <row r="542" spans="1:23">
      <c r="A542" s="18"/>
      <c r="B542" s="56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34"/>
      <c r="O542" s="34"/>
      <c r="P542" s="34"/>
      <c r="Q542" s="35"/>
      <c r="R542" s="18"/>
      <c r="S542" s="18"/>
      <c r="T542" s="18"/>
      <c r="W542" s="18"/>
    </row>
    <row r="543" spans="1:23">
      <c r="A543" s="18"/>
      <c r="B543" s="56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34"/>
      <c r="O543" s="34"/>
      <c r="P543" s="34"/>
      <c r="Q543" s="35"/>
      <c r="R543" s="18"/>
      <c r="S543" s="18"/>
      <c r="T543" s="18"/>
      <c r="W543" s="18"/>
    </row>
    <row r="544" spans="1:23">
      <c r="A544" s="18"/>
      <c r="B544" s="56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34"/>
      <c r="O544" s="34"/>
      <c r="P544" s="34"/>
      <c r="Q544" s="35"/>
      <c r="R544" s="18"/>
      <c r="S544" s="18"/>
      <c r="T544" s="18"/>
      <c r="W544" s="18"/>
    </row>
    <row r="545" spans="1:23">
      <c r="A545" s="18"/>
      <c r="B545" s="56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34"/>
      <c r="O545" s="34"/>
      <c r="P545" s="34"/>
      <c r="Q545" s="35"/>
      <c r="R545" s="18"/>
      <c r="S545" s="18"/>
      <c r="T545" s="18"/>
      <c r="W545" s="18"/>
    </row>
    <row r="546" spans="1:23">
      <c r="A546" s="18"/>
      <c r="B546" s="56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34"/>
      <c r="O546" s="34"/>
      <c r="P546" s="34"/>
      <c r="Q546" s="35"/>
      <c r="R546" s="18"/>
      <c r="S546" s="18"/>
      <c r="T546" s="18"/>
      <c r="W546" s="18"/>
    </row>
    <row r="547" spans="1:23">
      <c r="A547" s="18"/>
      <c r="B547" s="56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34"/>
      <c r="O547" s="34"/>
      <c r="P547" s="34"/>
      <c r="Q547" s="35"/>
      <c r="R547" s="18"/>
      <c r="S547" s="18"/>
      <c r="T547" s="18"/>
      <c r="W547" s="18"/>
    </row>
    <row r="548" spans="1:23">
      <c r="A548" s="18"/>
      <c r="B548" s="56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34"/>
      <c r="O548" s="34"/>
      <c r="P548" s="34"/>
      <c r="Q548" s="35"/>
      <c r="R548" s="18"/>
      <c r="S548" s="18"/>
      <c r="T548" s="18"/>
      <c r="W548" s="18"/>
    </row>
    <row r="549" spans="1:23">
      <c r="A549" s="18"/>
      <c r="B549" s="56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34"/>
      <c r="O549" s="34"/>
      <c r="P549" s="34"/>
      <c r="Q549" s="35"/>
      <c r="R549" s="18"/>
      <c r="S549" s="18"/>
      <c r="T549" s="18"/>
      <c r="W549" s="18"/>
    </row>
    <row r="550" spans="1:23">
      <c r="A550" s="18"/>
      <c r="B550" s="56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34"/>
      <c r="O550" s="34"/>
      <c r="P550" s="34"/>
      <c r="Q550" s="35"/>
      <c r="R550" s="18"/>
      <c r="S550" s="18"/>
      <c r="T550" s="18"/>
      <c r="W550" s="18"/>
    </row>
    <row r="551" spans="1:23">
      <c r="A551" s="18"/>
      <c r="B551" s="56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34"/>
      <c r="O551" s="34"/>
      <c r="P551" s="34"/>
      <c r="Q551" s="35"/>
      <c r="R551" s="18"/>
      <c r="S551" s="18"/>
      <c r="T551" s="18"/>
      <c r="W551" s="18"/>
    </row>
    <row r="552" spans="1:23">
      <c r="A552" s="18"/>
      <c r="B552" s="56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34"/>
      <c r="O552" s="34"/>
      <c r="P552" s="34"/>
      <c r="Q552" s="35"/>
      <c r="R552" s="18"/>
      <c r="S552" s="18"/>
      <c r="T552" s="18"/>
      <c r="W552" s="18"/>
    </row>
    <row r="553" spans="1:23">
      <c r="A553" s="18"/>
      <c r="B553" s="56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34"/>
      <c r="O553" s="34"/>
      <c r="P553" s="34"/>
      <c r="Q553" s="35"/>
      <c r="R553" s="18"/>
      <c r="S553" s="18"/>
      <c r="T553" s="18"/>
      <c r="W553" s="18"/>
    </row>
    <row r="554" spans="1:23">
      <c r="A554" s="18"/>
      <c r="B554" s="56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34"/>
      <c r="O554" s="34"/>
      <c r="P554" s="34"/>
      <c r="Q554" s="35"/>
      <c r="R554" s="18"/>
      <c r="S554" s="18"/>
      <c r="T554" s="18"/>
      <c r="W554" s="18"/>
    </row>
    <row r="555" spans="1:23">
      <c r="A555" s="18"/>
      <c r="B555" s="56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34"/>
      <c r="O555" s="34"/>
      <c r="P555" s="34"/>
      <c r="Q555" s="35"/>
      <c r="R555" s="18"/>
      <c r="S555" s="18"/>
      <c r="T555" s="18"/>
      <c r="W555" s="18"/>
    </row>
    <row r="556" spans="1:23">
      <c r="A556" s="18"/>
      <c r="B556" s="56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34"/>
      <c r="O556" s="34"/>
      <c r="P556" s="34"/>
      <c r="Q556" s="35"/>
      <c r="R556" s="18"/>
      <c r="S556" s="18"/>
      <c r="T556" s="18"/>
      <c r="W556" s="18"/>
    </row>
    <row r="557" spans="1:23">
      <c r="A557" s="18"/>
      <c r="B557" s="56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34"/>
      <c r="O557" s="34"/>
      <c r="P557" s="34"/>
      <c r="Q557" s="35"/>
      <c r="R557" s="18"/>
      <c r="S557" s="18"/>
      <c r="T557" s="18"/>
      <c r="W557" s="18"/>
    </row>
    <row r="558" spans="1:23">
      <c r="A558" s="18"/>
      <c r="B558" s="56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34"/>
      <c r="O558" s="34"/>
      <c r="P558" s="34"/>
      <c r="Q558" s="35"/>
      <c r="R558" s="18"/>
      <c r="S558" s="18"/>
      <c r="T558" s="18"/>
      <c r="W558" s="18"/>
    </row>
    <row r="559" spans="1:23">
      <c r="A559" s="18"/>
      <c r="B559" s="56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34"/>
      <c r="O559" s="34"/>
      <c r="P559" s="34"/>
      <c r="Q559" s="35"/>
      <c r="R559" s="18"/>
      <c r="S559" s="18"/>
      <c r="T559" s="18"/>
      <c r="W559" s="18"/>
    </row>
    <row r="560" spans="1:23">
      <c r="A560" s="18"/>
      <c r="B560" s="56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34"/>
      <c r="O560" s="34"/>
      <c r="P560" s="34"/>
      <c r="Q560" s="35"/>
      <c r="R560" s="18"/>
      <c r="S560" s="18"/>
      <c r="T560" s="18"/>
      <c r="W560" s="18"/>
    </row>
    <row r="561" spans="1:23">
      <c r="A561" s="18"/>
      <c r="B561" s="56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34"/>
      <c r="O561" s="34"/>
      <c r="P561" s="34"/>
      <c r="Q561" s="35"/>
      <c r="R561" s="18"/>
      <c r="S561" s="18"/>
      <c r="T561" s="18"/>
      <c r="W561" s="18"/>
    </row>
    <row r="562" spans="1:23">
      <c r="A562" s="18"/>
      <c r="B562" s="56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34"/>
      <c r="O562" s="34"/>
      <c r="P562" s="34"/>
      <c r="Q562" s="35"/>
      <c r="R562" s="18"/>
      <c r="S562" s="18"/>
      <c r="T562" s="18"/>
      <c r="W562" s="18"/>
    </row>
    <row r="563" spans="1:23">
      <c r="A563" s="18"/>
      <c r="B563" s="56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34"/>
      <c r="O563" s="34"/>
      <c r="P563" s="34"/>
      <c r="Q563" s="35"/>
      <c r="R563" s="18"/>
      <c r="S563" s="18"/>
      <c r="T563" s="18"/>
      <c r="W563" s="18"/>
    </row>
    <row r="564" spans="1:23">
      <c r="A564" s="18"/>
      <c r="B564" s="56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34"/>
      <c r="O564" s="34"/>
      <c r="P564" s="34"/>
      <c r="Q564" s="35"/>
      <c r="R564" s="18"/>
      <c r="S564" s="18"/>
      <c r="T564" s="18"/>
      <c r="W564" s="18"/>
    </row>
    <row r="565" spans="1:23">
      <c r="A565" s="18"/>
      <c r="B565" s="56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34"/>
      <c r="O565" s="34"/>
      <c r="P565" s="34"/>
      <c r="Q565" s="35"/>
      <c r="R565" s="18"/>
      <c r="S565" s="18"/>
      <c r="T565" s="18"/>
      <c r="W565" s="18"/>
    </row>
    <row r="566" spans="1:23">
      <c r="A566" s="18"/>
      <c r="B566" s="56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34"/>
      <c r="O566" s="34"/>
      <c r="P566" s="34"/>
      <c r="Q566" s="35"/>
      <c r="R566" s="18"/>
      <c r="S566" s="18"/>
      <c r="T566" s="18"/>
      <c r="W566" s="18"/>
    </row>
    <row r="567" spans="1:23">
      <c r="A567" s="18"/>
      <c r="B567" s="56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34"/>
      <c r="O567" s="34"/>
      <c r="P567" s="34"/>
      <c r="Q567" s="35"/>
      <c r="R567" s="18"/>
      <c r="S567" s="18"/>
      <c r="T567" s="18"/>
      <c r="W567" s="18"/>
    </row>
    <row r="568" spans="1:23">
      <c r="A568" s="18"/>
      <c r="B568" s="56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34"/>
      <c r="O568" s="34"/>
      <c r="P568" s="34"/>
      <c r="Q568" s="35"/>
      <c r="R568" s="18"/>
      <c r="S568" s="18"/>
      <c r="T568" s="18"/>
      <c r="W568" s="18"/>
    </row>
    <row r="569" spans="1:23">
      <c r="A569" s="18"/>
      <c r="B569" s="56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34"/>
      <c r="O569" s="34"/>
      <c r="P569" s="34"/>
      <c r="Q569" s="35"/>
      <c r="R569" s="18"/>
      <c r="S569" s="18"/>
      <c r="T569" s="18"/>
      <c r="W569" s="18"/>
    </row>
    <row r="570" spans="1:23">
      <c r="A570" s="18"/>
      <c r="B570" s="56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34"/>
      <c r="O570" s="34"/>
      <c r="P570" s="34"/>
      <c r="Q570" s="35"/>
      <c r="R570" s="18"/>
      <c r="S570" s="18"/>
      <c r="T570" s="18"/>
      <c r="W570" s="18"/>
    </row>
    <row r="571" spans="1:23">
      <c r="A571" s="18"/>
      <c r="B571" s="56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34"/>
      <c r="O571" s="34"/>
      <c r="P571" s="34"/>
      <c r="Q571" s="35"/>
      <c r="R571" s="18"/>
      <c r="S571" s="18"/>
      <c r="T571" s="18"/>
      <c r="W571" s="18"/>
    </row>
    <row r="572" spans="1:23">
      <c r="A572" s="18"/>
      <c r="B572" s="56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34"/>
      <c r="O572" s="34"/>
      <c r="P572" s="34"/>
      <c r="Q572" s="35"/>
      <c r="R572" s="18"/>
      <c r="S572" s="18"/>
      <c r="T572" s="18"/>
      <c r="W572" s="18"/>
    </row>
    <row r="573" spans="1:23">
      <c r="A573" s="18"/>
      <c r="B573" s="56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34"/>
      <c r="O573" s="34"/>
      <c r="P573" s="34"/>
      <c r="Q573" s="35"/>
      <c r="R573" s="18"/>
      <c r="S573" s="18"/>
      <c r="T573" s="18"/>
      <c r="W573" s="18"/>
    </row>
    <row r="574" spans="1:23">
      <c r="A574" s="18"/>
      <c r="B574" s="56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34"/>
      <c r="O574" s="34"/>
      <c r="P574" s="34"/>
      <c r="Q574" s="35"/>
      <c r="R574" s="18"/>
      <c r="S574" s="18"/>
      <c r="T574" s="18"/>
      <c r="W574" s="18"/>
    </row>
    <row r="575" spans="1:23">
      <c r="A575" s="18"/>
      <c r="B575" s="56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34"/>
      <c r="O575" s="34"/>
      <c r="P575" s="34"/>
      <c r="Q575" s="35"/>
      <c r="R575" s="18"/>
      <c r="S575" s="18"/>
      <c r="T575" s="18"/>
      <c r="W575" s="18"/>
    </row>
    <row r="576" spans="1:23">
      <c r="A576" s="18"/>
      <c r="B576" s="56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34"/>
      <c r="O576" s="34"/>
      <c r="P576" s="34"/>
      <c r="Q576" s="35"/>
      <c r="R576" s="18"/>
      <c r="S576" s="18"/>
      <c r="T576" s="18"/>
      <c r="W576" s="18"/>
    </row>
    <row r="577" spans="1:23">
      <c r="A577" s="18"/>
      <c r="B577" s="56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34"/>
      <c r="O577" s="34"/>
      <c r="P577" s="34"/>
      <c r="Q577" s="35"/>
      <c r="R577" s="18"/>
      <c r="S577" s="18"/>
      <c r="T577" s="18"/>
      <c r="W577" s="18"/>
    </row>
    <row r="578" spans="1:23">
      <c r="A578" s="18"/>
      <c r="B578" s="56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34"/>
      <c r="O578" s="34"/>
      <c r="P578" s="34"/>
      <c r="Q578" s="35"/>
      <c r="R578" s="18"/>
      <c r="S578" s="18"/>
      <c r="T578" s="18"/>
      <c r="W578" s="18"/>
    </row>
    <row r="579" spans="1:23">
      <c r="A579" s="18"/>
      <c r="B579" s="56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34"/>
      <c r="O579" s="34"/>
      <c r="P579" s="34"/>
      <c r="Q579" s="35"/>
      <c r="R579" s="18"/>
      <c r="S579" s="18"/>
      <c r="T579" s="18"/>
      <c r="W579" s="18"/>
    </row>
    <row r="580" spans="1:23">
      <c r="A580" s="18"/>
      <c r="B580" s="56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34"/>
      <c r="O580" s="34"/>
      <c r="P580" s="34"/>
      <c r="Q580" s="35"/>
      <c r="R580" s="18"/>
      <c r="S580" s="18"/>
      <c r="T580" s="18"/>
      <c r="W580" s="18"/>
    </row>
    <row r="581" spans="1:23">
      <c r="A581" s="18"/>
      <c r="B581" s="56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34"/>
      <c r="O581" s="34"/>
      <c r="P581" s="34"/>
      <c r="Q581" s="35"/>
      <c r="R581" s="18"/>
      <c r="S581" s="18"/>
      <c r="T581" s="18"/>
      <c r="W581" s="18"/>
    </row>
    <row r="582" spans="1:23">
      <c r="A582" s="18"/>
      <c r="B582" s="56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34"/>
      <c r="O582" s="34"/>
      <c r="P582" s="34"/>
      <c r="Q582" s="35"/>
      <c r="R582" s="18"/>
      <c r="S582" s="18"/>
      <c r="T582" s="18"/>
      <c r="W582" s="18"/>
    </row>
    <row r="583" spans="1:23">
      <c r="A583" s="18"/>
      <c r="B583" s="56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34"/>
      <c r="O583" s="34"/>
      <c r="P583" s="34"/>
      <c r="Q583" s="35"/>
      <c r="R583" s="18"/>
      <c r="S583" s="18"/>
      <c r="T583" s="18"/>
      <c r="W583" s="18"/>
    </row>
    <row r="584" spans="1:23">
      <c r="A584" s="18"/>
      <c r="B584" s="56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34"/>
      <c r="O584" s="34"/>
      <c r="P584" s="34"/>
      <c r="Q584" s="35"/>
      <c r="R584" s="18"/>
      <c r="S584" s="18"/>
      <c r="T584" s="18"/>
      <c r="W584" s="18"/>
    </row>
    <row r="585" spans="1:23">
      <c r="A585" s="18"/>
      <c r="B585" s="56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34"/>
      <c r="O585" s="34"/>
      <c r="P585" s="34"/>
      <c r="Q585" s="35"/>
      <c r="R585" s="18"/>
      <c r="S585" s="18"/>
      <c r="T585" s="18"/>
      <c r="W585" s="18"/>
    </row>
    <row r="586" spans="1:23">
      <c r="A586" s="18"/>
      <c r="B586" s="56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34"/>
      <c r="O586" s="34"/>
      <c r="P586" s="34"/>
      <c r="Q586" s="35"/>
      <c r="R586" s="18"/>
      <c r="S586" s="18"/>
      <c r="T586" s="18"/>
      <c r="W586" s="18"/>
    </row>
    <row r="587" spans="1:23">
      <c r="A587" s="18"/>
      <c r="B587" s="56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34"/>
      <c r="O587" s="34"/>
      <c r="P587" s="34"/>
      <c r="Q587" s="35"/>
      <c r="R587" s="18"/>
      <c r="S587" s="18"/>
      <c r="T587" s="18"/>
      <c r="W587" s="18"/>
    </row>
    <row r="588" spans="1:23">
      <c r="A588" s="18"/>
      <c r="B588" s="56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34"/>
      <c r="O588" s="34"/>
      <c r="P588" s="34"/>
      <c r="Q588" s="35"/>
      <c r="R588" s="18"/>
      <c r="S588" s="18"/>
      <c r="T588" s="18"/>
      <c r="W588" s="18"/>
    </row>
    <row r="589" spans="1:23">
      <c r="A589" s="18"/>
      <c r="B589" s="56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34"/>
      <c r="O589" s="34"/>
      <c r="P589" s="34"/>
      <c r="Q589" s="35"/>
      <c r="R589" s="18"/>
      <c r="S589" s="18"/>
      <c r="T589" s="18"/>
      <c r="W589" s="18"/>
    </row>
    <row r="590" spans="1:23">
      <c r="A590" s="18"/>
      <c r="B590" s="56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34"/>
      <c r="O590" s="34"/>
      <c r="P590" s="34"/>
      <c r="Q590" s="35"/>
      <c r="R590" s="18"/>
      <c r="S590" s="18"/>
      <c r="T590" s="18"/>
      <c r="W590" s="18"/>
    </row>
    <row r="591" spans="1:23">
      <c r="A591" s="18"/>
      <c r="B591" s="56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34"/>
      <c r="O591" s="34"/>
      <c r="P591" s="34"/>
      <c r="Q591" s="35"/>
      <c r="R591" s="18"/>
      <c r="S591" s="18"/>
      <c r="T591" s="18"/>
      <c r="W591" s="18"/>
    </row>
    <row r="592" spans="1:23">
      <c r="A592" s="18"/>
      <c r="B592" s="56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34"/>
      <c r="O592" s="34"/>
      <c r="P592" s="34"/>
      <c r="Q592" s="35"/>
      <c r="R592" s="18"/>
      <c r="S592" s="18"/>
      <c r="T592" s="18"/>
      <c r="W592" s="18"/>
    </row>
    <row r="593" spans="1:23">
      <c r="A593" s="18"/>
      <c r="B593" s="56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34"/>
      <c r="O593" s="34"/>
      <c r="P593" s="34"/>
      <c r="Q593" s="35"/>
      <c r="R593" s="18"/>
      <c r="S593" s="18"/>
      <c r="T593" s="18"/>
      <c r="W593" s="18"/>
    </row>
    <row r="594" spans="1:23">
      <c r="A594" s="18"/>
      <c r="B594" s="56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34"/>
      <c r="O594" s="34"/>
      <c r="P594" s="34"/>
      <c r="Q594" s="35"/>
      <c r="R594" s="18"/>
      <c r="S594" s="18"/>
      <c r="T594" s="18"/>
      <c r="W594" s="18"/>
    </row>
    <row r="595" spans="1:23">
      <c r="A595" s="18"/>
      <c r="B595" s="56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34"/>
      <c r="O595" s="34"/>
      <c r="P595" s="34"/>
      <c r="Q595" s="35"/>
      <c r="R595" s="18"/>
      <c r="S595" s="18"/>
      <c r="T595" s="18"/>
      <c r="W595" s="18"/>
    </row>
    <row r="596" spans="1:23">
      <c r="A596" s="18"/>
      <c r="B596" s="56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34"/>
      <c r="O596" s="34"/>
      <c r="P596" s="34"/>
      <c r="Q596" s="35"/>
      <c r="R596" s="18"/>
      <c r="S596" s="18"/>
      <c r="T596" s="18"/>
      <c r="W596" s="18"/>
    </row>
    <row r="597" spans="1:23">
      <c r="A597" s="18"/>
      <c r="B597" s="56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34"/>
      <c r="O597" s="34"/>
      <c r="P597" s="34"/>
      <c r="Q597" s="35"/>
      <c r="R597" s="18"/>
      <c r="S597" s="18"/>
      <c r="T597" s="18"/>
      <c r="W597" s="18"/>
    </row>
    <row r="598" spans="1:23">
      <c r="A598" s="18"/>
      <c r="B598" s="56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34"/>
      <c r="O598" s="34"/>
      <c r="P598" s="34"/>
      <c r="Q598" s="35"/>
      <c r="R598" s="18"/>
      <c r="S598" s="18"/>
      <c r="T598" s="18"/>
      <c r="W598" s="18"/>
    </row>
    <row r="599" spans="1:23">
      <c r="A599" s="18"/>
      <c r="B599" s="56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34"/>
      <c r="O599" s="34"/>
      <c r="P599" s="34"/>
      <c r="Q599" s="35"/>
      <c r="R599" s="18"/>
      <c r="S599" s="18"/>
      <c r="T599" s="18"/>
      <c r="W599" s="18"/>
    </row>
    <row r="600" spans="1:23">
      <c r="A600" s="18"/>
      <c r="B600" s="56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34"/>
      <c r="O600" s="34"/>
      <c r="P600" s="34"/>
      <c r="Q600" s="35"/>
      <c r="R600" s="18"/>
      <c r="S600" s="18"/>
      <c r="T600" s="18"/>
      <c r="W600" s="18"/>
    </row>
    <row r="601" spans="1:23">
      <c r="A601" s="18"/>
      <c r="B601" s="56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34"/>
      <c r="O601" s="34"/>
      <c r="P601" s="34"/>
      <c r="Q601" s="35"/>
      <c r="R601" s="18"/>
      <c r="S601" s="18"/>
      <c r="T601" s="18"/>
      <c r="W601" s="18"/>
    </row>
    <row r="602" spans="1:23">
      <c r="A602" s="18"/>
      <c r="B602" s="56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34"/>
      <c r="O602" s="34"/>
      <c r="P602" s="34"/>
      <c r="Q602" s="35"/>
      <c r="R602" s="18"/>
      <c r="S602" s="18"/>
      <c r="T602" s="18"/>
      <c r="W602" s="18"/>
    </row>
    <row r="603" spans="1:23">
      <c r="A603" s="18"/>
      <c r="B603" s="56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34"/>
      <c r="O603" s="34"/>
      <c r="P603" s="34"/>
      <c r="Q603" s="35"/>
      <c r="R603" s="18"/>
      <c r="S603" s="18"/>
      <c r="T603" s="18"/>
      <c r="W603" s="18"/>
    </row>
    <row r="604" spans="1:23">
      <c r="A604" s="18"/>
      <c r="B604" s="56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34"/>
      <c r="O604" s="34"/>
      <c r="P604" s="34"/>
      <c r="Q604" s="35"/>
      <c r="R604" s="18"/>
      <c r="S604" s="18"/>
      <c r="T604" s="18"/>
      <c r="W604" s="18"/>
    </row>
    <row r="605" spans="1:23">
      <c r="A605" s="18"/>
      <c r="B605" s="56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34"/>
      <c r="O605" s="34"/>
      <c r="P605" s="34"/>
      <c r="Q605" s="35"/>
      <c r="R605" s="18"/>
      <c r="S605" s="18"/>
      <c r="T605" s="18"/>
      <c r="W605" s="18"/>
    </row>
    <row r="606" spans="1:23">
      <c r="A606" s="18"/>
      <c r="B606" s="56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34"/>
      <c r="O606" s="34"/>
      <c r="P606" s="34"/>
      <c r="Q606" s="35"/>
      <c r="R606" s="18"/>
      <c r="S606" s="18"/>
      <c r="T606" s="18"/>
      <c r="W606" s="18"/>
    </row>
    <row r="607" spans="1:23">
      <c r="A607" s="18"/>
      <c r="B607" s="56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34"/>
      <c r="O607" s="34"/>
      <c r="P607" s="34"/>
      <c r="Q607" s="35"/>
      <c r="R607" s="18"/>
      <c r="S607" s="18"/>
      <c r="T607" s="18"/>
      <c r="W607" s="18"/>
    </row>
    <row r="608" spans="1:23">
      <c r="A608" s="18"/>
      <c r="B608" s="56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34"/>
      <c r="O608" s="34"/>
      <c r="P608" s="34"/>
      <c r="Q608" s="35"/>
      <c r="R608" s="18"/>
      <c r="S608" s="18"/>
      <c r="T608" s="18"/>
      <c r="W608" s="18"/>
    </row>
    <row r="609" spans="1:23">
      <c r="A609" s="18"/>
      <c r="B609" s="56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34"/>
      <c r="O609" s="34"/>
      <c r="P609" s="34"/>
      <c r="Q609" s="35"/>
      <c r="R609" s="18"/>
      <c r="S609" s="18"/>
      <c r="T609" s="18"/>
      <c r="W609" s="18"/>
    </row>
    <row r="610" spans="1:23">
      <c r="A610" s="18"/>
      <c r="B610" s="56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34"/>
      <c r="O610" s="34"/>
      <c r="P610" s="34"/>
      <c r="Q610" s="35"/>
      <c r="R610" s="18"/>
      <c r="S610" s="18"/>
      <c r="T610" s="18"/>
      <c r="W610" s="18"/>
    </row>
    <row r="611" spans="1:23">
      <c r="A611" s="18"/>
      <c r="B611" s="56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34"/>
      <c r="O611" s="34"/>
      <c r="P611" s="34"/>
      <c r="Q611" s="35"/>
      <c r="R611" s="18"/>
      <c r="S611" s="18"/>
      <c r="T611" s="18"/>
      <c r="W611" s="18"/>
    </row>
    <row r="612" spans="1:23">
      <c r="A612" s="18"/>
      <c r="B612" s="56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34"/>
      <c r="O612" s="34"/>
      <c r="P612" s="34"/>
      <c r="Q612" s="35"/>
      <c r="R612" s="18"/>
      <c r="S612" s="18"/>
      <c r="T612" s="18"/>
      <c r="W612" s="18"/>
    </row>
    <row r="613" spans="1:23">
      <c r="A613" s="18"/>
      <c r="B613" s="56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34"/>
      <c r="O613" s="34"/>
      <c r="P613" s="34"/>
      <c r="Q613" s="35"/>
      <c r="R613" s="18"/>
      <c r="S613" s="18"/>
      <c r="T613" s="18"/>
      <c r="W613" s="18"/>
    </row>
    <row r="614" spans="1:23">
      <c r="A614" s="18"/>
      <c r="B614" s="56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34"/>
      <c r="O614" s="34"/>
      <c r="P614" s="34"/>
      <c r="Q614" s="35"/>
      <c r="R614" s="18"/>
      <c r="S614" s="18"/>
      <c r="T614" s="18"/>
      <c r="W614" s="18"/>
    </row>
    <row r="615" spans="1:23">
      <c r="A615" s="18"/>
      <c r="B615" s="56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34"/>
      <c r="O615" s="34"/>
      <c r="P615" s="34"/>
      <c r="Q615" s="35"/>
      <c r="R615" s="18"/>
      <c r="S615" s="18"/>
      <c r="T615" s="18"/>
      <c r="W615" s="18"/>
    </row>
    <row r="616" spans="1:23">
      <c r="A616" s="18"/>
      <c r="B616" s="56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34"/>
      <c r="O616" s="34"/>
      <c r="P616" s="34"/>
      <c r="Q616" s="35"/>
      <c r="R616" s="18"/>
      <c r="S616" s="18"/>
      <c r="T616" s="18"/>
      <c r="W616" s="18"/>
    </row>
    <row r="617" spans="1:23">
      <c r="A617" s="18"/>
      <c r="B617" s="56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34"/>
      <c r="O617" s="34"/>
      <c r="P617" s="34"/>
      <c r="Q617" s="35"/>
      <c r="R617" s="18"/>
      <c r="S617" s="18"/>
      <c r="T617" s="18"/>
      <c r="W617" s="18"/>
    </row>
    <row r="618" spans="1:23">
      <c r="A618" s="18"/>
      <c r="B618" s="56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34"/>
      <c r="O618" s="34"/>
      <c r="P618" s="34"/>
      <c r="Q618" s="35"/>
      <c r="R618" s="18"/>
      <c r="S618" s="18"/>
      <c r="T618" s="18"/>
      <c r="W618" s="18"/>
    </row>
    <row r="619" spans="1:23">
      <c r="A619" s="18"/>
      <c r="B619" s="56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34"/>
      <c r="O619" s="34"/>
      <c r="P619" s="34"/>
      <c r="Q619" s="35"/>
      <c r="R619" s="18"/>
      <c r="S619" s="18"/>
      <c r="T619" s="18"/>
      <c r="W619" s="18"/>
    </row>
    <row r="620" spans="1:23">
      <c r="A620" s="18"/>
      <c r="B620" s="56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34"/>
      <c r="O620" s="34"/>
      <c r="P620" s="34"/>
      <c r="Q620" s="35"/>
      <c r="R620" s="18"/>
      <c r="S620" s="18"/>
      <c r="T620" s="18"/>
      <c r="W620" s="18"/>
    </row>
    <row r="621" spans="1:23">
      <c r="A621" s="18"/>
      <c r="B621" s="56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34"/>
      <c r="O621" s="34"/>
      <c r="P621" s="34"/>
      <c r="Q621" s="35"/>
      <c r="R621" s="18"/>
      <c r="S621" s="18"/>
      <c r="T621" s="18"/>
      <c r="W621" s="18"/>
    </row>
    <row r="622" spans="1:23">
      <c r="A622" s="18"/>
      <c r="B622" s="56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34"/>
      <c r="O622" s="34"/>
      <c r="P622" s="34"/>
      <c r="Q622" s="35"/>
      <c r="R622" s="18"/>
      <c r="S622" s="18"/>
      <c r="T622" s="18"/>
      <c r="W622" s="18"/>
    </row>
    <row r="623" spans="1:23">
      <c r="A623" s="18"/>
      <c r="B623" s="56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34"/>
      <c r="O623" s="34"/>
      <c r="P623" s="34"/>
      <c r="Q623" s="35"/>
      <c r="R623" s="18"/>
      <c r="S623" s="18"/>
      <c r="T623" s="18"/>
      <c r="W623" s="18"/>
    </row>
    <row r="624" spans="1:23">
      <c r="A624" s="18"/>
      <c r="B624" s="56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34"/>
      <c r="O624" s="34"/>
      <c r="P624" s="34"/>
      <c r="Q624" s="35"/>
      <c r="R624" s="18"/>
      <c r="S624" s="18"/>
      <c r="T624" s="18"/>
      <c r="W624" s="18"/>
    </row>
    <row r="625" spans="1:23">
      <c r="A625" s="18"/>
      <c r="B625" s="56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34"/>
      <c r="O625" s="34"/>
      <c r="P625" s="34"/>
      <c r="Q625" s="35"/>
      <c r="R625" s="18"/>
      <c r="S625" s="18"/>
      <c r="T625" s="18"/>
      <c r="W625" s="18"/>
    </row>
    <row r="626" spans="1:23">
      <c r="A626" s="18"/>
      <c r="B626" s="56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34"/>
      <c r="O626" s="34"/>
      <c r="P626" s="34"/>
      <c r="Q626" s="35"/>
      <c r="R626" s="18"/>
      <c r="S626" s="18"/>
      <c r="T626" s="18"/>
      <c r="W626" s="18"/>
    </row>
    <row r="627" spans="1:23">
      <c r="A627" s="18"/>
      <c r="B627" s="56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34"/>
      <c r="O627" s="34"/>
      <c r="P627" s="34"/>
      <c r="Q627" s="35"/>
      <c r="R627" s="18"/>
      <c r="S627" s="18"/>
      <c r="T627" s="18"/>
      <c r="W627" s="18"/>
    </row>
    <row r="628" spans="1:23">
      <c r="A628" s="18"/>
      <c r="B628" s="56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34"/>
      <c r="O628" s="34"/>
      <c r="P628" s="34"/>
      <c r="Q628" s="35"/>
      <c r="R628" s="18"/>
      <c r="S628" s="18"/>
      <c r="T628" s="18"/>
      <c r="W628" s="18"/>
    </row>
    <row r="629" spans="1:23">
      <c r="A629" s="18"/>
      <c r="B629" s="56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34"/>
      <c r="O629" s="34"/>
      <c r="P629" s="34"/>
      <c r="Q629" s="35"/>
      <c r="R629" s="18"/>
      <c r="S629" s="18"/>
      <c r="T629" s="18"/>
      <c r="W629" s="18"/>
    </row>
    <row r="630" spans="1:23">
      <c r="A630" s="18"/>
      <c r="B630" s="56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34"/>
      <c r="O630" s="34"/>
      <c r="P630" s="34"/>
      <c r="Q630" s="35"/>
      <c r="R630" s="18"/>
      <c r="S630" s="18"/>
      <c r="T630" s="18"/>
      <c r="W630" s="18"/>
    </row>
    <row r="631" spans="1:23">
      <c r="A631" s="18"/>
      <c r="B631" s="56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34"/>
      <c r="O631" s="34"/>
      <c r="P631" s="34"/>
      <c r="Q631" s="35"/>
      <c r="R631" s="18"/>
      <c r="S631" s="18"/>
      <c r="T631" s="18"/>
      <c r="W631" s="18"/>
    </row>
    <row r="632" spans="1:23">
      <c r="A632" s="18"/>
      <c r="B632" s="56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34"/>
      <c r="O632" s="34"/>
      <c r="P632" s="34"/>
      <c r="Q632" s="35"/>
      <c r="R632" s="18"/>
      <c r="S632" s="18"/>
      <c r="T632" s="18"/>
      <c r="W632" s="18"/>
    </row>
    <row r="633" spans="1:23">
      <c r="A633" s="18"/>
      <c r="B633" s="56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34"/>
      <c r="O633" s="34"/>
      <c r="P633" s="34"/>
      <c r="Q633" s="35"/>
      <c r="R633" s="18"/>
      <c r="S633" s="18"/>
      <c r="T633" s="18"/>
      <c r="W633" s="18"/>
    </row>
    <row r="634" spans="1:23">
      <c r="A634" s="18"/>
      <c r="B634" s="56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34"/>
      <c r="O634" s="34"/>
      <c r="P634" s="34"/>
      <c r="Q634" s="35"/>
      <c r="R634" s="18"/>
      <c r="S634" s="18"/>
      <c r="T634" s="18"/>
      <c r="W634" s="18"/>
    </row>
    <row r="635" spans="1:23">
      <c r="A635" s="18"/>
      <c r="B635" s="56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34"/>
      <c r="O635" s="34"/>
      <c r="P635" s="34"/>
      <c r="Q635" s="35"/>
      <c r="R635" s="18"/>
      <c r="S635" s="18"/>
      <c r="T635" s="18"/>
      <c r="W635" s="18"/>
    </row>
    <row r="636" spans="1:23">
      <c r="A636" s="18"/>
      <c r="B636" s="56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34"/>
      <c r="O636" s="34"/>
      <c r="P636" s="34"/>
      <c r="Q636" s="35"/>
      <c r="R636" s="18"/>
      <c r="S636" s="18"/>
      <c r="T636" s="18"/>
      <c r="W636" s="18"/>
    </row>
    <row r="637" spans="1:23">
      <c r="A637" s="18"/>
      <c r="B637" s="56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34"/>
      <c r="O637" s="34"/>
      <c r="P637" s="34"/>
      <c r="Q637" s="35"/>
      <c r="R637" s="18"/>
      <c r="S637" s="18"/>
      <c r="T637" s="18"/>
      <c r="W637" s="18"/>
    </row>
    <row r="638" spans="1:23">
      <c r="A638" s="18"/>
      <c r="B638" s="56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34"/>
      <c r="O638" s="34"/>
      <c r="P638" s="34"/>
      <c r="Q638" s="35"/>
      <c r="R638" s="18"/>
      <c r="S638" s="18"/>
      <c r="T638" s="18"/>
      <c r="W638" s="18"/>
    </row>
    <row r="639" spans="1:23">
      <c r="A639" s="18"/>
      <c r="B639" s="56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34"/>
      <c r="O639" s="34"/>
      <c r="P639" s="34"/>
      <c r="Q639" s="35"/>
      <c r="R639" s="18"/>
      <c r="S639" s="18"/>
      <c r="T639" s="18"/>
      <c r="W639" s="18"/>
    </row>
    <row r="640" spans="1:23">
      <c r="A640" s="18"/>
      <c r="B640" s="56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34"/>
      <c r="O640" s="34"/>
      <c r="P640" s="34"/>
      <c r="Q640" s="35"/>
      <c r="R640" s="18"/>
      <c r="S640" s="18"/>
      <c r="T640" s="18"/>
      <c r="W640" s="18"/>
    </row>
    <row r="641" spans="1:23">
      <c r="A641" s="18"/>
      <c r="B641" s="56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34"/>
      <c r="O641" s="34"/>
      <c r="P641" s="34"/>
      <c r="Q641" s="35"/>
      <c r="R641" s="18"/>
      <c r="S641" s="18"/>
      <c r="T641" s="18"/>
      <c r="W641" s="18"/>
    </row>
    <row r="642" spans="1:23">
      <c r="A642" s="18"/>
      <c r="B642" s="56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34"/>
      <c r="O642" s="34"/>
      <c r="P642" s="34"/>
      <c r="Q642" s="35"/>
      <c r="R642" s="18"/>
      <c r="S642" s="18"/>
      <c r="T642" s="18"/>
      <c r="W642" s="18"/>
    </row>
    <row r="643" spans="1:23">
      <c r="A643" s="18"/>
      <c r="B643" s="56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34"/>
      <c r="O643" s="34"/>
      <c r="P643" s="34"/>
      <c r="Q643" s="35"/>
      <c r="R643" s="18"/>
      <c r="S643" s="18"/>
      <c r="T643" s="18"/>
      <c r="W643" s="18"/>
    </row>
    <row r="644" spans="1:23">
      <c r="A644" s="18"/>
      <c r="B644" s="56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34"/>
      <c r="O644" s="34"/>
      <c r="P644" s="34"/>
      <c r="Q644" s="35"/>
      <c r="R644" s="18"/>
      <c r="S644" s="18"/>
      <c r="T644" s="18"/>
      <c r="W644" s="18"/>
    </row>
    <row r="645" spans="1:23">
      <c r="A645" s="18"/>
      <c r="B645" s="56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34"/>
      <c r="O645" s="34"/>
      <c r="P645" s="34"/>
      <c r="Q645" s="35"/>
      <c r="R645" s="18"/>
      <c r="S645" s="18"/>
      <c r="T645" s="18"/>
      <c r="W645" s="18"/>
    </row>
    <row r="646" spans="1:23">
      <c r="A646" s="18"/>
      <c r="B646" s="56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34"/>
      <c r="O646" s="34"/>
      <c r="P646" s="34"/>
      <c r="Q646" s="35"/>
      <c r="R646" s="18"/>
      <c r="S646" s="18"/>
      <c r="T646" s="18"/>
      <c r="W646" s="18"/>
    </row>
    <row r="647" spans="1:23">
      <c r="A647" s="18"/>
      <c r="B647" s="56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34"/>
      <c r="O647" s="34"/>
      <c r="P647" s="34"/>
      <c r="Q647" s="35"/>
      <c r="R647" s="18"/>
      <c r="S647" s="18"/>
      <c r="T647" s="18"/>
      <c r="W647" s="18"/>
    </row>
    <row r="648" spans="1:23">
      <c r="A648" s="18"/>
      <c r="B648" s="56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34"/>
      <c r="O648" s="34"/>
      <c r="P648" s="34"/>
      <c r="Q648" s="35"/>
      <c r="R648" s="18"/>
      <c r="S648" s="18"/>
      <c r="T648" s="18"/>
      <c r="W648" s="18"/>
    </row>
    <row r="649" spans="1:23">
      <c r="A649" s="18"/>
      <c r="B649" s="56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34"/>
      <c r="O649" s="34"/>
      <c r="P649" s="34"/>
      <c r="Q649" s="35"/>
      <c r="R649" s="18"/>
      <c r="S649" s="18"/>
      <c r="T649" s="18"/>
      <c r="W649" s="18"/>
    </row>
    <row r="650" spans="1:23">
      <c r="A650" s="18"/>
      <c r="B650" s="56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34"/>
      <c r="O650" s="34"/>
      <c r="P650" s="34"/>
      <c r="Q650" s="35"/>
      <c r="R650" s="18"/>
      <c r="S650" s="18"/>
      <c r="T650" s="18"/>
      <c r="W650" s="18"/>
    </row>
    <row r="651" spans="1:23">
      <c r="A651" s="18"/>
      <c r="B651" s="56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34"/>
      <c r="O651" s="34"/>
      <c r="P651" s="34"/>
      <c r="Q651" s="35"/>
      <c r="R651" s="18"/>
      <c r="S651" s="18"/>
      <c r="T651" s="18"/>
      <c r="W651" s="18"/>
    </row>
    <row r="652" spans="1:23">
      <c r="A652" s="18"/>
      <c r="B652" s="56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34"/>
      <c r="O652" s="34"/>
      <c r="P652" s="34"/>
      <c r="Q652" s="35"/>
      <c r="R652" s="18"/>
      <c r="S652" s="18"/>
      <c r="T652" s="18"/>
      <c r="W652" s="18"/>
    </row>
    <row r="653" spans="1:23">
      <c r="A653" s="18"/>
      <c r="B653" s="56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34"/>
      <c r="O653" s="34"/>
      <c r="P653" s="34"/>
      <c r="Q653" s="35"/>
      <c r="R653" s="18"/>
      <c r="S653" s="18"/>
      <c r="T653" s="18"/>
      <c r="W653" s="18"/>
    </row>
    <row r="654" spans="1:23">
      <c r="A654" s="18"/>
      <c r="B654" s="56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34"/>
      <c r="O654" s="34"/>
      <c r="P654" s="34"/>
      <c r="Q654" s="35"/>
      <c r="R654" s="18"/>
      <c r="S654" s="18"/>
      <c r="T654" s="18"/>
      <c r="W654" s="18"/>
    </row>
    <row r="655" spans="1:23">
      <c r="A655" s="18"/>
      <c r="B655" s="56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34"/>
      <c r="O655" s="34"/>
      <c r="P655" s="34"/>
      <c r="Q655" s="35"/>
      <c r="R655" s="18"/>
      <c r="S655" s="18"/>
      <c r="T655" s="18"/>
      <c r="W655" s="18"/>
    </row>
    <row r="656" spans="1:23">
      <c r="A656" s="18"/>
      <c r="B656" s="56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34"/>
      <c r="O656" s="34"/>
      <c r="P656" s="34"/>
      <c r="Q656" s="35"/>
      <c r="R656" s="18"/>
      <c r="S656" s="18"/>
      <c r="T656" s="18"/>
      <c r="W656" s="18"/>
    </row>
    <row r="657" spans="1:23">
      <c r="A657" s="18"/>
      <c r="B657" s="56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34"/>
      <c r="O657" s="34"/>
      <c r="P657" s="34"/>
      <c r="Q657" s="35"/>
      <c r="R657" s="18"/>
      <c r="S657" s="18"/>
      <c r="T657" s="18"/>
      <c r="W657" s="18"/>
    </row>
    <row r="658" spans="1:23">
      <c r="A658" s="18"/>
      <c r="B658" s="56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34"/>
      <c r="O658" s="34"/>
      <c r="P658" s="34"/>
      <c r="Q658" s="35"/>
      <c r="R658" s="18"/>
      <c r="S658" s="18"/>
      <c r="T658" s="18"/>
      <c r="W658" s="18"/>
    </row>
    <row r="659" spans="1:23">
      <c r="A659" s="18"/>
      <c r="B659" s="56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34"/>
      <c r="O659" s="34"/>
      <c r="P659" s="34"/>
      <c r="Q659" s="35"/>
      <c r="R659" s="18"/>
      <c r="S659" s="18"/>
      <c r="T659" s="18"/>
      <c r="W659" s="18"/>
    </row>
    <row r="660" spans="1:23">
      <c r="A660" s="18"/>
      <c r="B660" s="56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34"/>
      <c r="O660" s="34"/>
      <c r="P660" s="34"/>
      <c r="Q660" s="35"/>
      <c r="R660" s="18"/>
      <c r="S660" s="18"/>
      <c r="T660" s="18"/>
      <c r="W660" s="18"/>
    </row>
    <row r="661" spans="1:23">
      <c r="A661" s="18"/>
      <c r="B661" s="56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34"/>
      <c r="O661" s="34"/>
      <c r="P661" s="34"/>
      <c r="Q661" s="35"/>
      <c r="R661" s="18"/>
      <c r="S661" s="18"/>
      <c r="T661" s="18"/>
      <c r="W661" s="18"/>
    </row>
    <row r="662" spans="1:23">
      <c r="A662" s="18"/>
      <c r="B662" s="56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34"/>
      <c r="O662" s="34"/>
      <c r="P662" s="34"/>
      <c r="Q662" s="35"/>
      <c r="R662" s="18"/>
      <c r="S662" s="18"/>
      <c r="T662" s="18"/>
      <c r="W662" s="18"/>
    </row>
    <row r="663" spans="1:23">
      <c r="A663" s="18"/>
      <c r="B663" s="56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34"/>
      <c r="O663" s="34"/>
      <c r="P663" s="34"/>
      <c r="Q663" s="35"/>
      <c r="R663" s="18"/>
      <c r="S663" s="18"/>
      <c r="T663" s="18"/>
      <c r="W663" s="18"/>
    </row>
    <row r="664" spans="1:23">
      <c r="A664" s="18"/>
      <c r="B664" s="56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34"/>
      <c r="O664" s="34"/>
      <c r="P664" s="34"/>
      <c r="Q664" s="35"/>
      <c r="R664" s="18"/>
      <c r="S664" s="18"/>
      <c r="T664" s="18"/>
      <c r="W664" s="18"/>
    </row>
    <row r="665" spans="1:23">
      <c r="A665" s="18"/>
      <c r="B665" s="56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34"/>
      <c r="O665" s="34"/>
      <c r="P665" s="34"/>
      <c r="Q665" s="35"/>
      <c r="R665" s="18"/>
      <c r="S665" s="18"/>
      <c r="T665" s="18"/>
      <c r="W665" s="18"/>
    </row>
    <row r="666" spans="1:23">
      <c r="A666" s="18"/>
      <c r="B666" s="56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34"/>
      <c r="O666" s="34"/>
      <c r="P666" s="34"/>
      <c r="Q666" s="35"/>
      <c r="R666" s="18"/>
      <c r="S666" s="18"/>
      <c r="T666" s="18"/>
      <c r="W666" s="18"/>
    </row>
    <row r="667" spans="1:23">
      <c r="A667" s="18"/>
      <c r="B667" s="56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34"/>
      <c r="O667" s="34"/>
      <c r="P667" s="34"/>
      <c r="Q667" s="35"/>
      <c r="R667" s="18"/>
      <c r="S667" s="18"/>
      <c r="T667" s="18"/>
      <c r="W667" s="18"/>
    </row>
    <row r="668" spans="1:23">
      <c r="A668" s="18"/>
      <c r="B668" s="56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34"/>
      <c r="O668" s="34"/>
      <c r="P668" s="34"/>
      <c r="Q668" s="35"/>
      <c r="R668" s="18"/>
      <c r="S668" s="18"/>
      <c r="T668" s="18"/>
      <c r="W668" s="18"/>
    </row>
    <row r="669" spans="1:23">
      <c r="A669" s="18"/>
      <c r="B669" s="56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34"/>
      <c r="O669" s="34"/>
      <c r="P669" s="34"/>
      <c r="Q669" s="35"/>
      <c r="R669" s="18"/>
      <c r="S669" s="18"/>
      <c r="T669" s="18"/>
      <c r="W669" s="18"/>
    </row>
    <row r="670" spans="1:23">
      <c r="A670" s="18"/>
      <c r="B670" s="56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34"/>
      <c r="O670" s="34"/>
      <c r="P670" s="34"/>
      <c r="Q670" s="35"/>
      <c r="R670" s="18"/>
      <c r="S670" s="18"/>
      <c r="T670" s="18"/>
      <c r="W670" s="18"/>
    </row>
    <row r="671" spans="1:23">
      <c r="A671" s="18"/>
      <c r="B671" s="56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34"/>
      <c r="O671" s="34"/>
      <c r="P671" s="34"/>
      <c r="Q671" s="35"/>
      <c r="R671" s="18"/>
      <c r="S671" s="18"/>
      <c r="T671" s="18"/>
      <c r="W671" s="18"/>
    </row>
    <row r="672" spans="1:23">
      <c r="A672" s="18"/>
      <c r="B672" s="56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34"/>
      <c r="O672" s="34"/>
      <c r="P672" s="34"/>
      <c r="Q672" s="35"/>
      <c r="R672" s="18"/>
      <c r="S672" s="18"/>
      <c r="T672" s="18"/>
      <c r="W672" s="18"/>
    </row>
    <row r="673" spans="1:23">
      <c r="A673" s="18"/>
      <c r="B673" s="56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34"/>
      <c r="O673" s="34"/>
      <c r="P673" s="34"/>
      <c r="Q673" s="35"/>
      <c r="R673" s="18"/>
      <c r="S673" s="18"/>
      <c r="T673" s="18"/>
      <c r="W673" s="18"/>
    </row>
    <row r="674" spans="1:23">
      <c r="A674" s="18"/>
      <c r="B674" s="56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34"/>
      <c r="O674" s="34"/>
      <c r="P674" s="34"/>
      <c r="Q674" s="35"/>
      <c r="R674" s="18"/>
      <c r="S674" s="18"/>
      <c r="T674" s="18"/>
      <c r="W674" s="18"/>
    </row>
    <row r="675" spans="1:23">
      <c r="A675" s="18"/>
      <c r="B675" s="56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34"/>
      <c r="O675" s="34"/>
      <c r="P675" s="34"/>
      <c r="Q675" s="35"/>
      <c r="R675" s="18"/>
      <c r="S675" s="18"/>
      <c r="T675" s="18"/>
      <c r="W675" s="18"/>
    </row>
    <row r="676" spans="1:23">
      <c r="A676" s="18"/>
      <c r="B676" s="56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34"/>
      <c r="O676" s="34"/>
      <c r="P676" s="34"/>
      <c r="Q676" s="35"/>
      <c r="R676" s="18"/>
      <c r="S676" s="18"/>
      <c r="T676" s="18"/>
      <c r="W676" s="18"/>
    </row>
    <row r="677" spans="1:23">
      <c r="A677" s="18"/>
      <c r="B677" s="56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34"/>
      <c r="O677" s="34"/>
      <c r="P677" s="34"/>
      <c r="Q677" s="35"/>
      <c r="R677" s="18"/>
      <c r="S677" s="18"/>
      <c r="T677" s="18"/>
      <c r="W677" s="18"/>
    </row>
    <row r="678" spans="1:23">
      <c r="A678" s="18"/>
      <c r="B678" s="56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34"/>
      <c r="O678" s="34"/>
      <c r="P678" s="34"/>
      <c r="Q678" s="35"/>
      <c r="R678" s="18"/>
      <c r="S678" s="18"/>
      <c r="T678" s="18"/>
      <c r="W678" s="18"/>
    </row>
    <row r="679" spans="1:23">
      <c r="A679" s="18"/>
      <c r="B679" s="56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34"/>
      <c r="O679" s="34"/>
      <c r="P679" s="34"/>
      <c r="Q679" s="35"/>
      <c r="R679" s="18"/>
      <c r="S679" s="18"/>
      <c r="T679" s="18"/>
      <c r="W679" s="18"/>
    </row>
    <row r="680" spans="1:23">
      <c r="A680" s="18"/>
      <c r="B680" s="56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34"/>
      <c r="O680" s="34"/>
      <c r="P680" s="34"/>
      <c r="Q680" s="35"/>
      <c r="R680" s="18"/>
      <c r="S680" s="18"/>
      <c r="T680" s="18"/>
      <c r="W680" s="18"/>
    </row>
    <row r="681" spans="1:23">
      <c r="A681" s="18"/>
      <c r="B681" s="56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34"/>
      <c r="O681" s="34"/>
      <c r="P681" s="34"/>
      <c r="Q681" s="35"/>
      <c r="R681" s="18"/>
      <c r="S681" s="18"/>
      <c r="T681" s="18"/>
      <c r="W681" s="18"/>
    </row>
    <row r="682" spans="1:23">
      <c r="A682" s="18"/>
      <c r="B682" s="56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34"/>
      <c r="O682" s="34"/>
      <c r="P682" s="34"/>
      <c r="Q682" s="35"/>
      <c r="R682" s="18"/>
      <c r="S682" s="18"/>
      <c r="T682" s="18"/>
      <c r="W682" s="18"/>
    </row>
    <row r="683" spans="1:23">
      <c r="A683" s="18"/>
      <c r="B683" s="56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34"/>
      <c r="O683" s="34"/>
      <c r="P683" s="34"/>
      <c r="Q683" s="35"/>
      <c r="R683" s="18"/>
      <c r="S683" s="18"/>
      <c r="T683" s="18"/>
      <c r="W683" s="18"/>
    </row>
    <row r="684" spans="1:23">
      <c r="A684" s="18"/>
      <c r="B684" s="56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34"/>
      <c r="O684" s="34"/>
      <c r="P684" s="34"/>
      <c r="Q684" s="35"/>
      <c r="R684" s="18"/>
      <c r="S684" s="18"/>
      <c r="T684" s="18"/>
      <c r="W684" s="18"/>
    </row>
    <row r="685" spans="1:23">
      <c r="A685" s="18"/>
      <c r="B685" s="56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34"/>
      <c r="O685" s="34"/>
      <c r="P685" s="34"/>
      <c r="Q685" s="35"/>
      <c r="R685" s="18"/>
      <c r="S685" s="18"/>
      <c r="T685" s="18"/>
      <c r="W685" s="18"/>
    </row>
    <row r="686" spans="1:23">
      <c r="A686" s="18"/>
      <c r="B686" s="56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34"/>
      <c r="O686" s="34"/>
      <c r="P686" s="34"/>
      <c r="Q686" s="35"/>
      <c r="R686" s="18"/>
      <c r="S686" s="18"/>
      <c r="T686" s="18"/>
      <c r="W686" s="18"/>
    </row>
    <row r="687" spans="1:23">
      <c r="A687" s="18"/>
      <c r="B687" s="56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34"/>
      <c r="O687" s="34"/>
      <c r="P687" s="34"/>
      <c r="Q687" s="35"/>
      <c r="R687" s="18"/>
      <c r="S687" s="18"/>
      <c r="T687" s="18"/>
      <c r="W687" s="18"/>
    </row>
    <row r="688" spans="1:23">
      <c r="A688" s="18"/>
      <c r="B688" s="56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34"/>
      <c r="O688" s="34"/>
      <c r="P688" s="34"/>
      <c r="Q688" s="35"/>
      <c r="R688" s="18"/>
      <c r="S688" s="18"/>
      <c r="T688" s="18"/>
      <c r="W688" s="18"/>
    </row>
    <row r="689" spans="1:23">
      <c r="A689" s="18"/>
      <c r="B689" s="56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34"/>
      <c r="O689" s="34"/>
      <c r="P689" s="34"/>
      <c r="Q689" s="35"/>
      <c r="R689" s="18"/>
      <c r="S689" s="18"/>
      <c r="T689" s="18"/>
      <c r="W689" s="18"/>
    </row>
    <row r="690" spans="1:23">
      <c r="A690" s="18"/>
      <c r="B690" s="56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34"/>
      <c r="O690" s="34"/>
      <c r="P690" s="34"/>
      <c r="Q690" s="35"/>
      <c r="R690" s="18"/>
      <c r="S690" s="18"/>
      <c r="T690" s="18"/>
      <c r="W690" s="18"/>
    </row>
    <row r="691" spans="1:23">
      <c r="A691" s="18"/>
      <c r="B691" s="56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34"/>
      <c r="O691" s="34"/>
      <c r="P691" s="34"/>
      <c r="Q691" s="35"/>
      <c r="R691" s="18"/>
      <c r="S691" s="18"/>
      <c r="T691" s="18"/>
      <c r="W691" s="18"/>
    </row>
    <row r="692" spans="1:23">
      <c r="A692" s="18"/>
      <c r="B692" s="56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34"/>
      <c r="O692" s="34"/>
      <c r="P692" s="34"/>
      <c r="Q692" s="35"/>
      <c r="R692" s="18"/>
      <c r="S692" s="18"/>
      <c r="T692" s="18"/>
      <c r="W692" s="18"/>
    </row>
    <row r="693" spans="1:23">
      <c r="A693" s="18"/>
      <c r="B693" s="56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34"/>
      <c r="O693" s="34"/>
      <c r="P693" s="34"/>
      <c r="Q693" s="35"/>
      <c r="R693" s="18"/>
      <c r="S693" s="18"/>
      <c r="T693" s="18"/>
      <c r="W693" s="18"/>
    </row>
    <row r="694" spans="1:23">
      <c r="A694" s="18"/>
      <c r="B694" s="56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34"/>
      <c r="O694" s="34"/>
      <c r="P694" s="34"/>
      <c r="Q694" s="35"/>
      <c r="R694" s="18"/>
      <c r="S694" s="18"/>
      <c r="T694" s="18"/>
      <c r="W694" s="18"/>
    </row>
    <row r="695" spans="1:23">
      <c r="A695" s="18"/>
      <c r="B695" s="56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34"/>
      <c r="O695" s="34"/>
      <c r="P695" s="34"/>
      <c r="Q695" s="35"/>
      <c r="R695" s="18"/>
      <c r="S695" s="18"/>
      <c r="T695" s="18"/>
      <c r="W695" s="18"/>
    </row>
    <row r="696" spans="1:23">
      <c r="A696" s="18"/>
      <c r="B696" s="56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34"/>
      <c r="O696" s="34"/>
      <c r="P696" s="34"/>
      <c r="Q696" s="35"/>
      <c r="R696" s="18"/>
      <c r="S696" s="18"/>
      <c r="T696" s="18"/>
      <c r="W696" s="18"/>
    </row>
    <row r="697" spans="1:23">
      <c r="A697" s="18"/>
      <c r="B697" s="56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34"/>
      <c r="O697" s="34"/>
      <c r="P697" s="34"/>
      <c r="Q697" s="35"/>
      <c r="R697" s="18"/>
      <c r="S697" s="18"/>
      <c r="T697" s="18"/>
      <c r="W697" s="18"/>
    </row>
    <row r="698" spans="1:23">
      <c r="A698" s="18"/>
      <c r="B698" s="56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34"/>
      <c r="O698" s="34"/>
      <c r="P698" s="34"/>
      <c r="Q698" s="35"/>
      <c r="R698" s="18"/>
      <c r="S698" s="18"/>
      <c r="T698" s="18"/>
      <c r="W698" s="18"/>
    </row>
    <row r="699" spans="1:23">
      <c r="A699" s="18"/>
      <c r="B699" s="56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34"/>
      <c r="O699" s="34"/>
      <c r="P699" s="34"/>
      <c r="Q699" s="35"/>
      <c r="R699" s="18"/>
      <c r="S699" s="18"/>
      <c r="T699" s="18"/>
      <c r="W699" s="18"/>
    </row>
    <row r="700" spans="1:23">
      <c r="A700" s="18"/>
      <c r="B700" s="56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34"/>
      <c r="O700" s="34"/>
      <c r="P700" s="34"/>
      <c r="Q700" s="35"/>
      <c r="R700" s="18"/>
      <c r="S700" s="18"/>
      <c r="T700" s="18"/>
      <c r="W700" s="18"/>
    </row>
    <row r="701" spans="1:23">
      <c r="A701" s="18"/>
      <c r="B701" s="56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34"/>
      <c r="O701" s="34"/>
      <c r="P701" s="34"/>
      <c r="Q701" s="35"/>
      <c r="R701" s="18"/>
      <c r="S701" s="18"/>
      <c r="T701" s="18"/>
      <c r="W701" s="18"/>
    </row>
    <row r="702" spans="1:23">
      <c r="A702" s="18"/>
      <c r="B702" s="56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34"/>
      <c r="O702" s="34"/>
      <c r="P702" s="34"/>
      <c r="Q702" s="35"/>
      <c r="R702" s="18"/>
      <c r="S702" s="18"/>
      <c r="T702" s="18"/>
      <c r="W702" s="18"/>
    </row>
    <row r="703" spans="1:23">
      <c r="A703" s="18"/>
      <c r="B703" s="56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34"/>
      <c r="O703" s="34"/>
      <c r="P703" s="34"/>
      <c r="Q703" s="35"/>
      <c r="R703" s="18"/>
      <c r="S703" s="18"/>
      <c r="T703" s="18"/>
      <c r="W703" s="18"/>
    </row>
    <row r="704" spans="1:23">
      <c r="A704" s="18"/>
      <c r="B704" s="56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34"/>
      <c r="O704" s="34"/>
      <c r="P704" s="34"/>
      <c r="Q704" s="35"/>
      <c r="R704" s="18"/>
      <c r="S704" s="18"/>
      <c r="T704" s="18"/>
      <c r="W704" s="18"/>
    </row>
    <row r="705" spans="1:23">
      <c r="A705" s="18"/>
      <c r="B705" s="56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34"/>
      <c r="O705" s="34"/>
      <c r="P705" s="34"/>
      <c r="Q705" s="35"/>
      <c r="R705" s="18"/>
      <c r="S705" s="18"/>
      <c r="T705" s="18"/>
      <c r="W705" s="18"/>
    </row>
    <row r="706" spans="1:23">
      <c r="A706" s="18"/>
      <c r="B706" s="56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34"/>
      <c r="O706" s="34"/>
      <c r="P706" s="34"/>
      <c r="Q706" s="35"/>
      <c r="R706" s="18"/>
      <c r="S706" s="18"/>
      <c r="T706" s="18"/>
      <c r="W706" s="18"/>
    </row>
    <row r="707" spans="1:23">
      <c r="A707" s="18"/>
      <c r="B707" s="56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34"/>
      <c r="O707" s="34"/>
      <c r="P707" s="34"/>
      <c r="Q707" s="35"/>
      <c r="R707" s="18"/>
      <c r="S707" s="18"/>
      <c r="T707" s="18"/>
      <c r="W707" s="18"/>
    </row>
    <row r="708" spans="1:23">
      <c r="A708" s="18"/>
      <c r="B708" s="56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34"/>
      <c r="O708" s="34"/>
      <c r="P708" s="34"/>
      <c r="Q708" s="35"/>
      <c r="R708" s="18"/>
      <c r="S708" s="18"/>
      <c r="T708" s="18"/>
      <c r="W708" s="18"/>
    </row>
    <row r="709" spans="1:23">
      <c r="A709" s="18"/>
      <c r="B709" s="56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34"/>
      <c r="O709" s="34"/>
      <c r="P709" s="34"/>
      <c r="Q709" s="35"/>
      <c r="R709" s="18"/>
      <c r="S709" s="18"/>
      <c r="T709" s="18"/>
      <c r="W709" s="18"/>
    </row>
    <row r="710" spans="1:23">
      <c r="A710" s="18"/>
      <c r="B710" s="56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34"/>
      <c r="O710" s="34"/>
      <c r="P710" s="34"/>
      <c r="Q710" s="35"/>
      <c r="R710" s="18"/>
      <c r="S710" s="18"/>
      <c r="T710" s="18"/>
      <c r="W710" s="18"/>
    </row>
    <row r="711" spans="1:23">
      <c r="A711" s="18"/>
      <c r="B711" s="56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34"/>
      <c r="O711" s="34"/>
      <c r="P711" s="34"/>
      <c r="Q711" s="35"/>
      <c r="R711" s="18"/>
      <c r="S711" s="18"/>
      <c r="T711" s="18"/>
      <c r="W711" s="18"/>
    </row>
    <row r="712" spans="1:23">
      <c r="A712" s="18"/>
      <c r="B712" s="56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34"/>
      <c r="O712" s="34"/>
      <c r="P712" s="34"/>
      <c r="Q712" s="35"/>
      <c r="R712" s="18"/>
      <c r="S712" s="18"/>
      <c r="T712" s="18"/>
      <c r="W712" s="18"/>
    </row>
    <row r="713" spans="1:23">
      <c r="A713" s="18"/>
      <c r="B713" s="56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34"/>
      <c r="O713" s="34"/>
      <c r="P713" s="34"/>
      <c r="Q713" s="35"/>
      <c r="R713" s="18"/>
      <c r="S713" s="18"/>
      <c r="T713" s="18"/>
      <c r="W713" s="18"/>
    </row>
    <row r="714" spans="1:23">
      <c r="A714" s="18"/>
      <c r="B714" s="56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34"/>
      <c r="O714" s="34"/>
      <c r="P714" s="34"/>
      <c r="Q714" s="35"/>
      <c r="R714" s="18"/>
      <c r="S714" s="18"/>
      <c r="T714" s="18"/>
      <c r="W714" s="18"/>
    </row>
    <row r="715" spans="1:23">
      <c r="A715" s="18"/>
      <c r="B715" s="56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34"/>
      <c r="O715" s="34"/>
      <c r="P715" s="34"/>
      <c r="Q715" s="35"/>
      <c r="R715" s="18"/>
      <c r="S715" s="18"/>
      <c r="T715" s="18"/>
      <c r="W715" s="18"/>
    </row>
    <row r="716" spans="1:23">
      <c r="A716" s="18"/>
      <c r="B716" s="56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34"/>
      <c r="O716" s="34"/>
      <c r="P716" s="34"/>
      <c r="Q716" s="35"/>
      <c r="R716" s="18"/>
      <c r="S716" s="18"/>
      <c r="T716" s="18"/>
      <c r="W716" s="18"/>
    </row>
    <row r="717" spans="1:23">
      <c r="A717" s="18"/>
      <c r="B717" s="56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34"/>
      <c r="O717" s="34"/>
      <c r="P717" s="34"/>
      <c r="Q717" s="35"/>
      <c r="R717" s="18"/>
      <c r="S717" s="18"/>
      <c r="T717" s="18"/>
      <c r="W717" s="18"/>
    </row>
    <row r="718" spans="1:23">
      <c r="A718" s="18"/>
      <c r="B718" s="56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34"/>
      <c r="O718" s="34"/>
      <c r="P718" s="34"/>
      <c r="Q718" s="35"/>
      <c r="R718" s="18"/>
      <c r="S718" s="18"/>
      <c r="T718" s="18"/>
      <c r="W718" s="18"/>
    </row>
    <row r="719" spans="1:23">
      <c r="A719" s="18"/>
      <c r="B719" s="56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34"/>
      <c r="O719" s="34"/>
      <c r="P719" s="34"/>
      <c r="Q719" s="35"/>
      <c r="R719" s="18"/>
      <c r="S719" s="18"/>
      <c r="T719" s="18"/>
      <c r="W719" s="18"/>
    </row>
    <row r="720" spans="1:23">
      <c r="A720" s="18"/>
      <c r="B720" s="56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34"/>
      <c r="O720" s="34"/>
      <c r="P720" s="34"/>
      <c r="Q720" s="35"/>
      <c r="R720" s="18"/>
      <c r="S720" s="18"/>
      <c r="T720" s="18"/>
      <c r="W720" s="18"/>
    </row>
    <row r="721" spans="1:23">
      <c r="A721" s="18"/>
      <c r="B721" s="56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34"/>
      <c r="O721" s="34"/>
      <c r="P721" s="34"/>
      <c r="Q721" s="35"/>
      <c r="R721" s="18"/>
      <c r="S721" s="18"/>
      <c r="T721" s="18"/>
      <c r="W721" s="18"/>
    </row>
    <row r="722" spans="1:23">
      <c r="A722" s="18"/>
      <c r="B722" s="56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34"/>
      <c r="O722" s="34"/>
      <c r="P722" s="34"/>
      <c r="Q722" s="35"/>
      <c r="R722" s="18"/>
      <c r="S722" s="18"/>
      <c r="T722" s="18"/>
      <c r="W722" s="18"/>
    </row>
    <row r="723" spans="1:23">
      <c r="A723" s="18"/>
      <c r="B723" s="56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34"/>
      <c r="O723" s="34"/>
      <c r="P723" s="34"/>
      <c r="Q723" s="35"/>
      <c r="R723" s="18"/>
      <c r="S723" s="18"/>
      <c r="T723" s="18"/>
      <c r="W723" s="18"/>
    </row>
    <row r="724" spans="1:23">
      <c r="A724" s="18"/>
      <c r="B724" s="56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34"/>
      <c r="O724" s="34"/>
      <c r="P724" s="34"/>
      <c r="Q724" s="35"/>
      <c r="R724" s="18"/>
      <c r="S724" s="18"/>
      <c r="T724" s="18"/>
      <c r="W724" s="18"/>
    </row>
    <row r="725" spans="1:23">
      <c r="A725" s="18"/>
      <c r="B725" s="56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34"/>
      <c r="O725" s="34"/>
      <c r="P725" s="34"/>
      <c r="Q725" s="35"/>
      <c r="R725" s="18"/>
      <c r="S725" s="18"/>
      <c r="T725" s="18"/>
      <c r="W725" s="18"/>
    </row>
    <row r="726" spans="1:23">
      <c r="A726" s="18"/>
      <c r="B726" s="56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34"/>
      <c r="O726" s="34"/>
      <c r="P726" s="34"/>
      <c r="Q726" s="35"/>
      <c r="R726" s="18"/>
      <c r="S726" s="18"/>
      <c r="T726" s="18"/>
      <c r="W726" s="18"/>
    </row>
    <row r="727" spans="1:23">
      <c r="A727" s="18"/>
      <c r="B727" s="56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34"/>
      <c r="O727" s="34"/>
      <c r="P727" s="34"/>
      <c r="Q727" s="35"/>
      <c r="R727" s="18"/>
      <c r="S727" s="18"/>
      <c r="T727" s="18"/>
      <c r="W727" s="18"/>
    </row>
    <row r="728" spans="1:23">
      <c r="A728" s="18"/>
      <c r="B728" s="56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34"/>
      <c r="O728" s="34"/>
      <c r="P728" s="34"/>
      <c r="Q728" s="35"/>
      <c r="R728" s="18"/>
      <c r="S728" s="18"/>
      <c r="T728" s="18"/>
      <c r="W728" s="18"/>
    </row>
    <row r="729" spans="1:23">
      <c r="A729" s="18"/>
      <c r="B729" s="56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34"/>
      <c r="O729" s="34"/>
      <c r="P729" s="34"/>
      <c r="Q729" s="35"/>
      <c r="R729" s="18"/>
      <c r="S729" s="18"/>
      <c r="T729" s="18"/>
      <c r="W729" s="18"/>
    </row>
    <row r="730" spans="1:23">
      <c r="A730" s="18"/>
      <c r="B730" s="56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34"/>
      <c r="O730" s="34"/>
      <c r="P730" s="34"/>
      <c r="Q730" s="35"/>
      <c r="R730" s="18"/>
      <c r="S730" s="18"/>
      <c r="T730" s="18"/>
      <c r="W730" s="18"/>
    </row>
    <row r="731" spans="1:23">
      <c r="A731" s="18"/>
      <c r="B731" s="56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34"/>
      <c r="O731" s="34"/>
      <c r="P731" s="34"/>
      <c r="Q731" s="35"/>
      <c r="R731" s="18"/>
      <c r="S731" s="18"/>
      <c r="T731" s="18"/>
      <c r="W731" s="18"/>
    </row>
    <row r="732" spans="1:23">
      <c r="A732" s="18"/>
      <c r="B732" s="56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34"/>
      <c r="O732" s="34"/>
      <c r="P732" s="34"/>
      <c r="Q732" s="35"/>
      <c r="R732" s="18"/>
      <c r="S732" s="18"/>
      <c r="T732" s="18"/>
      <c r="W732" s="18"/>
    </row>
    <row r="733" spans="1:23">
      <c r="A733" s="18"/>
      <c r="B733" s="56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34"/>
      <c r="O733" s="34"/>
      <c r="P733" s="34"/>
      <c r="Q733" s="35"/>
      <c r="R733" s="18"/>
      <c r="S733" s="18"/>
      <c r="T733" s="18"/>
      <c r="W733" s="18"/>
    </row>
    <row r="734" spans="1:23">
      <c r="A734" s="18"/>
      <c r="B734" s="56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34"/>
      <c r="O734" s="34"/>
      <c r="P734" s="34"/>
      <c r="Q734" s="35"/>
      <c r="R734" s="18"/>
      <c r="S734" s="18"/>
      <c r="T734" s="18"/>
      <c r="W734" s="18"/>
    </row>
    <row r="735" spans="1:23">
      <c r="A735" s="18"/>
      <c r="B735" s="56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34"/>
      <c r="O735" s="34"/>
      <c r="P735" s="34"/>
      <c r="Q735" s="35"/>
      <c r="R735" s="18"/>
      <c r="S735" s="18"/>
      <c r="T735" s="18"/>
      <c r="W735" s="18"/>
    </row>
    <row r="736" spans="1:23">
      <c r="A736" s="18"/>
      <c r="B736" s="56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34"/>
      <c r="O736" s="34"/>
      <c r="P736" s="34"/>
      <c r="Q736" s="35"/>
      <c r="R736" s="18"/>
      <c r="S736" s="18"/>
      <c r="T736" s="18"/>
      <c r="W736" s="18"/>
    </row>
    <row r="737" spans="1:23">
      <c r="A737" s="18"/>
      <c r="B737" s="56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34"/>
      <c r="O737" s="34"/>
      <c r="P737" s="34"/>
      <c r="Q737" s="35"/>
      <c r="R737" s="18"/>
      <c r="S737" s="18"/>
      <c r="T737" s="18"/>
      <c r="W737" s="18"/>
    </row>
    <row r="738" spans="1:23">
      <c r="A738" s="18"/>
      <c r="B738" s="56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34"/>
      <c r="O738" s="34"/>
      <c r="P738" s="34"/>
      <c r="Q738" s="35"/>
      <c r="R738" s="18"/>
      <c r="S738" s="18"/>
      <c r="T738" s="18"/>
      <c r="W738" s="18"/>
    </row>
    <row r="739" spans="1:23">
      <c r="A739" s="18"/>
      <c r="B739" s="56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34"/>
      <c r="O739" s="34"/>
      <c r="P739" s="34"/>
      <c r="Q739" s="35"/>
      <c r="R739" s="18"/>
      <c r="S739" s="18"/>
      <c r="T739" s="18"/>
      <c r="W739" s="18"/>
    </row>
    <row r="740" spans="1:23">
      <c r="A740" s="18"/>
      <c r="B740" s="56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34"/>
      <c r="O740" s="34"/>
      <c r="P740" s="34"/>
      <c r="Q740" s="35"/>
      <c r="R740" s="18"/>
      <c r="S740" s="18"/>
      <c r="T740" s="18"/>
      <c r="W740" s="18"/>
    </row>
    <row r="741" spans="1:23">
      <c r="A741" s="18"/>
      <c r="B741" s="56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34"/>
      <c r="O741" s="34"/>
      <c r="P741" s="34"/>
      <c r="Q741" s="35"/>
      <c r="R741" s="18"/>
      <c r="S741" s="18"/>
      <c r="T741" s="18"/>
      <c r="W741" s="18"/>
    </row>
    <row r="742" spans="1:23">
      <c r="A742" s="18"/>
      <c r="B742" s="56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34"/>
      <c r="O742" s="34"/>
      <c r="P742" s="34"/>
      <c r="Q742" s="35"/>
      <c r="R742" s="18"/>
      <c r="S742" s="18"/>
      <c r="T742" s="18"/>
      <c r="W742" s="18"/>
    </row>
    <row r="743" spans="1:23">
      <c r="A743" s="18"/>
      <c r="B743" s="56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34"/>
      <c r="O743" s="34"/>
      <c r="P743" s="34"/>
      <c r="Q743" s="35"/>
      <c r="R743" s="18"/>
      <c r="S743" s="18"/>
      <c r="T743" s="18"/>
      <c r="W743" s="18"/>
    </row>
    <row r="744" spans="1:23">
      <c r="A744" s="18"/>
      <c r="B744" s="56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34"/>
      <c r="O744" s="34"/>
      <c r="P744" s="34"/>
      <c r="Q744" s="35"/>
      <c r="R744" s="18"/>
      <c r="S744" s="18"/>
      <c r="T744" s="18"/>
      <c r="W744" s="18"/>
    </row>
    <row r="745" spans="1:23">
      <c r="A745" s="18"/>
      <c r="B745" s="56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34"/>
      <c r="O745" s="34"/>
      <c r="P745" s="34"/>
      <c r="Q745" s="35"/>
      <c r="R745" s="18"/>
      <c r="S745" s="18"/>
      <c r="T745" s="18"/>
      <c r="W745" s="18"/>
    </row>
    <row r="746" spans="1:23">
      <c r="A746" s="18"/>
      <c r="B746" s="56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34"/>
      <c r="O746" s="34"/>
      <c r="P746" s="34"/>
      <c r="Q746" s="35"/>
      <c r="R746" s="18"/>
      <c r="S746" s="18"/>
      <c r="T746" s="18"/>
      <c r="W746" s="18"/>
    </row>
    <row r="747" spans="1:23">
      <c r="A747" s="18"/>
      <c r="B747" s="56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34"/>
      <c r="O747" s="34"/>
      <c r="P747" s="34"/>
      <c r="Q747" s="35"/>
      <c r="R747" s="18"/>
      <c r="S747" s="18"/>
      <c r="T747" s="18"/>
      <c r="W747" s="18"/>
    </row>
    <row r="748" spans="1:23">
      <c r="A748" s="18"/>
      <c r="B748" s="56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34"/>
      <c r="O748" s="34"/>
      <c r="P748" s="34"/>
      <c r="Q748" s="35"/>
      <c r="R748" s="18"/>
      <c r="S748" s="18"/>
      <c r="T748" s="18"/>
      <c r="W748" s="18"/>
    </row>
    <row r="749" spans="1:23">
      <c r="A749" s="18"/>
      <c r="B749" s="56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34"/>
      <c r="O749" s="34"/>
      <c r="P749" s="34"/>
      <c r="Q749" s="35"/>
      <c r="R749" s="18"/>
      <c r="S749" s="18"/>
      <c r="T749" s="18"/>
      <c r="W749" s="18"/>
    </row>
    <row r="750" spans="1:23">
      <c r="A750" s="18"/>
      <c r="B750" s="56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34"/>
      <c r="O750" s="34"/>
      <c r="P750" s="34"/>
      <c r="Q750" s="35"/>
      <c r="R750" s="18"/>
      <c r="S750" s="18"/>
      <c r="T750" s="18"/>
      <c r="W750" s="18"/>
    </row>
    <row r="751" spans="1:23">
      <c r="A751" s="18"/>
      <c r="B751" s="56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34"/>
      <c r="O751" s="34"/>
      <c r="P751" s="34"/>
      <c r="Q751" s="35"/>
      <c r="R751" s="18"/>
      <c r="S751" s="18"/>
      <c r="T751" s="18"/>
      <c r="W751" s="18"/>
    </row>
    <row r="752" spans="1:23">
      <c r="A752" s="18"/>
      <c r="B752" s="56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34"/>
      <c r="O752" s="34"/>
      <c r="P752" s="34"/>
      <c r="Q752" s="35"/>
      <c r="R752" s="18"/>
      <c r="S752" s="18"/>
      <c r="T752" s="18"/>
      <c r="W752" s="18"/>
    </row>
    <row r="753" spans="1:23">
      <c r="A753" s="18"/>
      <c r="B753" s="56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34"/>
      <c r="O753" s="34"/>
      <c r="P753" s="34"/>
      <c r="Q753" s="35"/>
      <c r="R753" s="18"/>
      <c r="S753" s="18"/>
      <c r="T753" s="18"/>
      <c r="W753" s="18"/>
    </row>
    <row r="754" spans="1:23">
      <c r="A754" s="18"/>
      <c r="B754" s="56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34"/>
      <c r="O754" s="34"/>
      <c r="P754" s="34"/>
      <c r="Q754" s="35"/>
      <c r="R754" s="18"/>
      <c r="S754" s="18"/>
      <c r="T754" s="18"/>
      <c r="W754" s="18"/>
    </row>
    <row r="755" spans="1:23">
      <c r="A755" s="18"/>
      <c r="B755" s="56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34"/>
      <c r="O755" s="34"/>
      <c r="P755" s="34"/>
      <c r="Q755" s="35"/>
      <c r="R755" s="18"/>
      <c r="S755" s="18"/>
      <c r="T755" s="18"/>
      <c r="W755" s="18"/>
    </row>
    <row r="756" spans="1:23">
      <c r="A756" s="18"/>
      <c r="B756" s="56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34"/>
      <c r="O756" s="34"/>
      <c r="P756" s="34"/>
      <c r="Q756" s="35"/>
      <c r="R756" s="18"/>
      <c r="S756" s="18"/>
      <c r="T756" s="18"/>
      <c r="W756" s="18"/>
    </row>
    <row r="757" spans="1:23">
      <c r="A757" s="18"/>
      <c r="B757" s="56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34"/>
      <c r="O757" s="34"/>
      <c r="P757" s="34"/>
      <c r="Q757" s="35"/>
      <c r="R757" s="18"/>
      <c r="S757" s="18"/>
      <c r="T757" s="18"/>
      <c r="W757" s="18"/>
    </row>
    <row r="758" spans="1:23">
      <c r="A758" s="18"/>
      <c r="B758" s="56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34"/>
      <c r="O758" s="34"/>
      <c r="P758" s="34"/>
      <c r="Q758" s="35"/>
      <c r="R758" s="18"/>
      <c r="S758" s="18"/>
      <c r="T758" s="18"/>
      <c r="W758" s="18"/>
    </row>
    <row r="759" spans="1:23">
      <c r="A759" s="18"/>
      <c r="B759" s="56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34"/>
      <c r="O759" s="34"/>
      <c r="P759" s="34"/>
      <c r="Q759" s="35"/>
      <c r="R759" s="18"/>
      <c r="S759" s="18"/>
      <c r="T759" s="18"/>
      <c r="W759" s="18"/>
    </row>
    <row r="760" spans="1:23">
      <c r="A760" s="18"/>
      <c r="B760" s="56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34"/>
      <c r="O760" s="34"/>
      <c r="P760" s="34"/>
      <c r="Q760" s="35"/>
      <c r="R760" s="18"/>
      <c r="S760" s="18"/>
      <c r="T760" s="18"/>
      <c r="W760" s="18"/>
    </row>
    <row r="761" spans="1:23">
      <c r="A761" s="18"/>
      <c r="B761" s="56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34"/>
      <c r="O761" s="34"/>
      <c r="P761" s="34"/>
      <c r="Q761" s="35"/>
      <c r="R761" s="18"/>
      <c r="S761" s="18"/>
      <c r="T761" s="18"/>
      <c r="W761" s="18"/>
    </row>
    <row r="762" spans="1:23">
      <c r="A762" s="18"/>
      <c r="B762" s="56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34"/>
      <c r="O762" s="34"/>
      <c r="P762" s="34"/>
      <c r="Q762" s="35"/>
      <c r="R762" s="18"/>
      <c r="S762" s="18"/>
      <c r="T762" s="18"/>
      <c r="W762" s="18"/>
    </row>
    <row r="763" spans="1:23">
      <c r="A763" s="18"/>
      <c r="B763" s="56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34"/>
      <c r="O763" s="34"/>
      <c r="P763" s="34"/>
      <c r="Q763" s="35"/>
      <c r="R763" s="18"/>
      <c r="S763" s="18"/>
      <c r="T763" s="18"/>
      <c r="W763" s="18"/>
    </row>
    <row r="764" spans="1:23">
      <c r="A764" s="18"/>
      <c r="B764" s="56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34"/>
      <c r="O764" s="34"/>
      <c r="P764" s="34"/>
      <c r="Q764" s="35"/>
      <c r="R764" s="18"/>
      <c r="S764" s="18"/>
      <c r="T764" s="18"/>
      <c r="W764" s="18"/>
    </row>
    <row r="765" spans="1:23">
      <c r="A765" s="18"/>
      <c r="B765" s="56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34"/>
      <c r="O765" s="34"/>
      <c r="P765" s="34"/>
      <c r="Q765" s="35"/>
      <c r="R765" s="18"/>
      <c r="S765" s="18"/>
      <c r="T765" s="18"/>
      <c r="W765" s="18"/>
    </row>
    <row r="766" spans="1:23">
      <c r="A766" s="18"/>
      <c r="B766" s="56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34"/>
      <c r="O766" s="34"/>
      <c r="P766" s="34"/>
      <c r="Q766" s="35"/>
      <c r="R766" s="18"/>
      <c r="S766" s="18"/>
      <c r="T766" s="18"/>
      <c r="W766" s="18"/>
    </row>
    <row r="767" spans="1:23">
      <c r="A767" s="18"/>
      <c r="B767" s="56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34"/>
      <c r="O767" s="34"/>
      <c r="P767" s="34"/>
      <c r="Q767" s="35"/>
      <c r="R767" s="18"/>
      <c r="S767" s="18"/>
      <c r="T767" s="18"/>
      <c r="W767" s="18"/>
    </row>
    <row r="768" spans="1:23">
      <c r="A768" s="18"/>
      <c r="B768" s="56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34"/>
      <c r="O768" s="34"/>
      <c r="P768" s="34"/>
      <c r="Q768" s="35"/>
      <c r="R768" s="18"/>
      <c r="S768" s="18"/>
      <c r="T768" s="18"/>
      <c r="W768" s="18"/>
    </row>
    <row r="769" spans="1:23">
      <c r="A769" s="18"/>
      <c r="B769" s="56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34"/>
      <c r="O769" s="34"/>
      <c r="P769" s="34"/>
      <c r="Q769" s="35"/>
      <c r="R769" s="18"/>
      <c r="S769" s="18"/>
      <c r="T769" s="18"/>
      <c r="W769" s="18"/>
    </row>
    <row r="770" spans="1:23">
      <c r="A770" s="18"/>
      <c r="B770" s="56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34"/>
      <c r="O770" s="34"/>
      <c r="P770" s="34"/>
      <c r="Q770" s="35"/>
      <c r="R770" s="18"/>
      <c r="S770" s="18"/>
      <c r="T770" s="18"/>
      <c r="W770" s="18"/>
    </row>
    <row r="771" spans="1:23">
      <c r="A771" s="18"/>
      <c r="B771" s="56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34"/>
      <c r="O771" s="34"/>
      <c r="P771" s="34"/>
      <c r="Q771" s="35"/>
      <c r="R771" s="18"/>
      <c r="S771" s="18"/>
      <c r="T771" s="18"/>
      <c r="W771" s="18"/>
    </row>
    <row r="772" spans="1:23">
      <c r="A772" s="18"/>
      <c r="B772" s="56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34"/>
      <c r="O772" s="34"/>
      <c r="P772" s="34"/>
      <c r="Q772" s="35"/>
      <c r="R772" s="18"/>
      <c r="S772" s="18"/>
      <c r="T772" s="18"/>
      <c r="W772" s="18"/>
    </row>
    <row r="773" spans="1:23">
      <c r="A773" s="18"/>
      <c r="B773" s="56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34"/>
      <c r="O773" s="34"/>
      <c r="P773" s="34"/>
      <c r="Q773" s="35"/>
      <c r="R773" s="18"/>
      <c r="S773" s="18"/>
      <c r="T773" s="18"/>
      <c r="W773" s="18"/>
    </row>
    <row r="774" spans="1:23">
      <c r="A774" s="18"/>
      <c r="B774" s="56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34"/>
      <c r="O774" s="34"/>
      <c r="P774" s="34"/>
      <c r="Q774" s="35"/>
      <c r="R774" s="18"/>
      <c r="S774" s="18"/>
      <c r="T774" s="18"/>
      <c r="W774" s="18"/>
    </row>
    <row r="775" spans="1:23">
      <c r="A775" s="18"/>
      <c r="B775" s="56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34"/>
      <c r="O775" s="34"/>
      <c r="P775" s="34"/>
      <c r="Q775" s="35"/>
      <c r="R775" s="18"/>
      <c r="S775" s="18"/>
      <c r="T775" s="18"/>
      <c r="W775" s="18"/>
    </row>
    <row r="776" spans="1:23">
      <c r="A776" s="18"/>
      <c r="B776" s="56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34"/>
      <c r="O776" s="34"/>
      <c r="P776" s="34"/>
      <c r="Q776" s="35"/>
      <c r="R776" s="18"/>
      <c r="S776" s="18"/>
      <c r="T776" s="18"/>
      <c r="W776" s="18"/>
    </row>
    <row r="777" spans="1:23">
      <c r="A777" s="18"/>
      <c r="B777" s="56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34"/>
      <c r="O777" s="34"/>
      <c r="P777" s="34"/>
      <c r="Q777" s="35"/>
      <c r="R777" s="18"/>
      <c r="S777" s="18"/>
      <c r="T777" s="18"/>
      <c r="W777" s="18"/>
    </row>
    <row r="778" spans="1:23">
      <c r="A778" s="18"/>
      <c r="B778" s="56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34"/>
      <c r="O778" s="34"/>
      <c r="P778" s="34"/>
      <c r="Q778" s="35"/>
      <c r="R778" s="18"/>
      <c r="S778" s="18"/>
      <c r="T778" s="18"/>
      <c r="W778" s="18"/>
    </row>
    <row r="779" spans="1:23">
      <c r="A779" s="18"/>
      <c r="B779" s="56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34"/>
      <c r="O779" s="34"/>
      <c r="P779" s="34"/>
      <c r="Q779" s="35"/>
      <c r="R779" s="18"/>
      <c r="S779" s="18"/>
      <c r="T779" s="18"/>
      <c r="W779" s="18"/>
    </row>
    <row r="780" spans="1:23">
      <c r="A780" s="18"/>
      <c r="B780" s="56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34"/>
      <c r="O780" s="34"/>
      <c r="P780" s="34"/>
      <c r="Q780" s="35"/>
      <c r="R780" s="18"/>
      <c r="S780" s="18"/>
      <c r="T780" s="18"/>
      <c r="W780" s="18"/>
    </row>
    <row r="781" spans="1:23">
      <c r="A781" s="18"/>
      <c r="B781" s="56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34"/>
      <c r="O781" s="34"/>
      <c r="P781" s="34"/>
      <c r="Q781" s="35"/>
      <c r="R781" s="18"/>
      <c r="S781" s="18"/>
      <c r="T781" s="18"/>
      <c r="W781" s="18"/>
    </row>
    <row r="782" spans="1:23">
      <c r="A782" s="18"/>
      <c r="B782" s="56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34"/>
      <c r="O782" s="34"/>
      <c r="P782" s="34"/>
      <c r="Q782" s="35"/>
      <c r="R782" s="18"/>
      <c r="S782" s="18"/>
      <c r="T782" s="18"/>
      <c r="W782" s="18"/>
    </row>
    <row r="783" spans="1:23">
      <c r="A783" s="18"/>
      <c r="B783" s="56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34"/>
      <c r="O783" s="34"/>
      <c r="P783" s="34"/>
      <c r="Q783" s="35"/>
      <c r="R783" s="18"/>
      <c r="S783" s="18"/>
      <c r="T783" s="18"/>
      <c r="W783" s="18"/>
    </row>
    <row r="784" spans="1:23">
      <c r="A784" s="18"/>
      <c r="B784" s="56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34"/>
      <c r="O784" s="34"/>
      <c r="P784" s="34"/>
      <c r="Q784" s="35"/>
      <c r="R784" s="18"/>
      <c r="S784" s="18"/>
      <c r="T784" s="18"/>
      <c r="W784" s="18"/>
    </row>
    <row r="785" spans="1:23">
      <c r="A785" s="18"/>
      <c r="B785" s="56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34"/>
      <c r="O785" s="34"/>
      <c r="P785" s="34"/>
      <c r="Q785" s="35"/>
      <c r="R785" s="18"/>
      <c r="S785" s="18"/>
      <c r="T785" s="18"/>
      <c r="W785" s="18"/>
    </row>
    <row r="786" spans="1:23">
      <c r="A786" s="18"/>
      <c r="B786" s="56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34"/>
      <c r="O786" s="34"/>
      <c r="P786" s="34"/>
      <c r="Q786" s="35"/>
      <c r="R786" s="18"/>
      <c r="S786" s="18"/>
      <c r="T786" s="18"/>
      <c r="W786" s="18"/>
    </row>
    <row r="787" spans="1:23">
      <c r="A787" s="18"/>
      <c r="B787" s="56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34"/>
      <c r="O787" s="34"/>
      <c r="P787" s="34"/>
      <c r="Q787" s="35"/>
      <c r="R787" s="18"/>
      <c r="S787" s="18"/>
      <c r="T787" s="18"/>
      <c r="W787" s="18"/>
    </row>
    <row r="788" spans="1:23">
      <c r="A788" s="18"/>
      <c r="B788" s="56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34"/>
      <c r="O788" s="34"/>
      <c r="P788" s="34"/>
      <c r="Q788" s="35"/>
      <c r="R788" s="18"/>
      <c r="S788" s="18"/>
      <c r="T788" s="18"/>
      <c r="W788" s="18"/>
    </row>
    <row r="789" spans="1:23">
      <c r="A789" s="18"/>
      <c r="B789" s="56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34"/>
      <c r="O789" s="34"/>
      <c r="P789" s="34"/>
      <c r="Q789" s="35"/>
      <c r="R789" s="18"/>
      <c r="S789" s="18"/>
      <c r="T789" s="18"/>
      <c r="W789" s="18"/>
    </row>
    <row r="790" spans="1:23">
      <c r="A790" s="18"/>
      <c r="B790" s="56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34"/>
      <c r="O790" s="34"/>
      <c r="P790" s="34"/>
      <c r="Q790" s="35"/>
      <c r="R790" s="18"/>
      <c r="S790" s="18"/>
      <c r="T790" s="18"/>
      <c r="W790" s="18"/>
    </row>
    <row r="791" spans="1:23">
      <c r="A791" s="18"/>
      <c r="B791" s="56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34"/>
      <c r="O791" s="34"/>
      <c r="P791" s="34"/>
      <c r="Q791" s="35"/>
      <c r="R791" s="18"/>
      <c r="S791" s="18"/>
      <c r="T791" s="18"/>
      <c r="W791" s="18"/>
    </row>
    <row r="792" spans="1:23">
      <c r="A792" s="18"/>
      <c r="B792" s="56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34"/>
      <c r="O792" s="34"/>
      <c r="P792" s="34"/>
      <c r="Q792" s="35"/>
      <c r="R792" s="18"/>
      <c r="S792" s="18"/>
      <c r="T792" s="18"/>
      <c r="W792" s="18"/>
    </row>
    <row r="793" spans="1:23">
      <c r="A793" s="18"/>
      <c r="B793" s="56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34"/>
      <c r="O793" s="34"/>
      <c r="P793" s="34"/>
      <c r="Q793" s="35"/>
      <c r="R793" s="18"/>
      <c r="S793" s="18"/>
      <c r="T793" s="18"/>
      <c r="W793" s="18"/>
    </row>
    <row r="794" spans="1:23">
      <c r="A794" s="18"/>
      <c r="B794" s="56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34"/>
      <c r="O794" s="34"/>
      <c r="P794" s="34"/>
      <c r="Q794" s="35"/>
      <c r="R794" s="18"/>
      <c r="S794" s="18"/>
      <c r="T794" s="18"/>
      <c r="W794" s="18"/>
    </row>
    <row r="795" spans="1:23">
      <c r="A795" s="18"/>
      <c r="B795" s="56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34"/>
      <c r="O795" s="34"/>
      <c r="P795" s="34"/>
      <c r="Q795" s="35"/>
      <c r="R795" s="18"/>
      <c r="S795" s="18"/>
      <c r="T795" s="18"/>
      <c r="W795" s="18"/>
    </row>
    <row r="796" spans="1:23">
      <c r="A796" s="18"/>
      <c r="B796" s="56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34"/>
      <c r="O796" s="34"/>
      <c r="P796" s="34"/>
      <c r="Q796" s="35"/>
      <c r="R796" s="18"/>
      <c r="S796" s="18"/>
      <c r="T796" s="18"/>
      <c r="W796" s="18"/>
    </row>
    <row r="797" spans="1:23">
      <c r="A797" s="18"/>
      <c r="B797" s="56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34"/>
      <c r="O797" s="34"/>
      <c r="P797" s="34"/>
      <c r="Q797" s="35"/>
      <c r="R797" s="18"/>
      <c r="S797" s="18"/>
      <c r="T797" s="18"/>
      <c r="W797" s="18"/>
    </row>
    <row r="798" spans="1:23">
      <c r="A798" s="18"/>
      <c r="B798" s="56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34"/>
      <c r="O798" s="34"/>
      <c r="P798" s="34"/>
      <c r="Q798" s="35"/>
      <c r="R798" s="18"/>
      <c r="S798" s="18"/>
      <c r="T798" s="18"/>
      <c r="W798" s="18"/>
    </row>
    <row r="799" spans="1:23">
      <c r="A799" s="18"/>
      <c r="B799" s="56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34"/>
      <c r="O799" s="34"/>
      <c r="P799" s="34"/>
      <c r="Q799" s="35"/>
      <c r="R799" s="18"/>
      <c r="S799" s="18"/>
      <c r="T799" s="18"/>
      <c r="W799" s="18"/>
    </row>
    <row r="800" spans="1:23">
      <c r="A800" s="18"/>
      <c r="B800" s="56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34"/>
      <c r="O800" s="34"/>
      <c r="P800" s="34"/>
      <c r="Q800" s="35"/>
      <c r="R800" s="18"/>
      <c r="S800" s="18"/>
      <c r="T800" s="18"/>
      <c r="W800" s="18"/>
    </row>
    <row r="801" spans="1:23">
      <c r="A801" s="18"/>
      <c r="B801" s="56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34"/>
      <c r="O801" s="34"/>
      <c r="P801" s="34"/>
      <c r="Q801" s="35"/>
      <c r="R801" s="18"/>
      <c r="S801" s="18"/>
      <c r="T801" s="18"/>
      <c r="W801" s="18"/>
    </row>
    <row r="802" spans="1:23">
      <c r="A802" s="18"/>
      <c r="B802" s="56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34"/>
      <c r="O802" s="34"/>
      <c r="P802" s="34"/>
      <c r="Q802" s="35"/>
      <c r="R802" s="18"/>
      <c r="S802" s="18"/>
      <c r="T802" s="18"/>
      <c r="W802" s="18"/>
    </row>
    <row r="803" spans="1:23">
      <c r="A803" s="18"/>
      <c r="B803" s="56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34"/>
      <c r="O803" s="34"/>
      <c r="P803" s="34"/>
      <c r="Q803" s="35"/>
      <c r="R803" s="18"/>
      <c r="S803" s="18"/>
      <c r="T803" s="18"/>
      <c r="W803" s="18"/>
    </row>
    <row r="804" spans="1:23">
      <c r="A804" s="18"/>
      <c r="B804" s="56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34"/>
      <c r="O804" s="34"/>
      <c r="P804" s="34"/>
      <c r="Q804" s="35"/>
      <c r="R804" s="18"/>
      <c r="S804" s="18"/>
      <c r="T804" s="18"/>
      <c r="W804" s="18"/>
    </row>
    <row r="805" spans="1:23">
      <c r="A805" s="18"/>
      <c r="B805" s="56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34"/>
      <c r="O805" s="34"/>
      <c r="P805" s="34"/>
      <c r="Q805" s="35"/>
      <c r="R805" s="18"/>
      <c r="S805" s="18"/>
      <c r="T805" s="18"/>
      <c r="W805" s="18"/>
    </row>
    <row r="806" spans="1:23">
      <c r="A806" s="18"/>
      <c r="B806" s="56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34"/>
      <c r="O806" s="34"/>
      <c r="P806" s="34"/>
      <c r="Q806" s="35"/>
      <c r="R806" s="18"/>
      <c r="S806" s="18"/>
      <c r="T806" s="18"/>
      <c r="W806" s="18"/>
    </row>
    <row r="807" spans="1:23">
      <c r="A807" s="18"/>
      <c r="B807" s="56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34"/>
      <c r="O807" s="34"/>
      <c r="P807" s="34"/>
      <c r="Q807" s="35"/>
      <c r="R807" s="18"/>
      <c r="S807" s="18"/>
      <c r="T807" s="18"/>
      <c r="W807" s="18"/>
    </row>
    <row r="808" spans="1:23">
      <c r="A808" s="18"/>
      <c r="B808" s="56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34"/>
      <c r="O808" s="34"/>
      <c r="P808" s="34"/>
      <c r="Q808" s="35"/>
      <c r="R808" s="18"/>
      <c r="S808" s="18"/>
      <c r="T808" s="18"/>
      <c r="W808" s="18"/>
    </row>
    <row r="809" spans="1:23">
      <c r="A809" s="18"/>
      <c r="B809" s="56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34"/>
      <c r="O809" s="34"/>
      <c r="P809" s="34"/>
      <c r="Q809" s="35"/>
      <c r="R809" s="18"/>
      <c r="S809" s="18"/>
      <c r="T809" s="18"/>
      <c r="W809" s="18"/>
    </row>
    <row r="810" spans="1:23">
      <c r="A810" s="18"/>
      <c r="B810" s="56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34"/>
      <c r="O810" s="34"/>
      <c r="P810" s="34"/>
      <c r="Q810" s="35"/>
      <c r="R810" s="18"/>
      <c r="S810" s="18"/>
      <c r="T810" s="18"/>
      <c r="W810" s="18"/>
    </row>
    <row r="811" spans="1:23">
      <c r="A811" s="18"/>
      <c r="B811" s="56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34"/>
      <c r="O811" s="34"/>
      <c r="P811" s="34"/>
      <c r="Q811" s="35"/>
      <c r="R811" s="18"/>
      <c r="S811" s="18"/>
      <c r="T811" s="18"/>
      <c r="W811" s="18"/>
    </row>
    <row r="812" spans="1:23">
      <c r="A812" s="18"/>
      <c r="B812" s="56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34"/>
      <c r="O812" s="34"/>
      <c r="P812" s="34"/>
      <c r="Q812" s="35"/>
      <c r="R812" s="18"/>
      <c r="S812" s="18"/>
      <c r="T812" s="18"/>
      <c r="W812" s="18"/>
    </row>
    <row r="813" spans="1:23">
      <c r="A813" s="18"/>
      <c r="B813" s="56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34"/>
      <c r="O813" s="34"/>
      <c r="P813" s="34"/>
      <c r="Q813" s="35"/>
      <c r="R813" s="18"/>
      <c r="S813" s="18"/>
      <c r="T813" s="18"/>
      <c r="W813" s="18"/>
    </row>
    <row r="814" spans="1:23">
      <c r="A814" s="18"/>
      <c r="B814" s="56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34"/>
      <c r="O814" s="34"/>
      <c r="P814" s="34"/>
      <c r="Q814" s="35"/>
      <c r="R814" s="18"/>
      <c r="S814" s="18"/>
      <c r="T814" s="18"/>
      <c r="W814" s="18"/>
    </row>
    <row r="815" spans="1:23">
      <c r="A815" s="18"/>
      <c r="B815" s="56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34"/>
      <c r="O815" s="34"/>
      <c r="P815" s="34"/>
      <c r="Q815" s="35"/>
      <c r="R815" s="18"/>
      <c r="S815" s="18"/>
      <c r="T815" s="18"/>
      <c r="W815" s="18"/>
    </row>
    <row r="816" spans="1:23">
      <c r="A816" s="18"/>
      <c r="B816" s="56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34"/>
      <c r="O816" s="34"/>
      <c r="P816" s="34"/>
      <c r="Q816" s="35"/>
      <c r="R816" s="18"/>
      <c r="S816" s="18"/>
      <c r="T816" s="18"/>
      <c r="W816" s="18"/>
    </row>
    <row r="817" spans="1:23">
      <c r="A817" s="18"/>
      <c r="B817" s="56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34"/>
      <c r="O817" s="34"/>
      <c r="P817" s="34"/>
      <c r="Q817" s="35"/>
      <c r="R817" s="18"/>
      <c r="S817" s="18"/>
      <c r="T817" s="18"/>
      <c r="W817" s="18"/>
    </row>
    <row r="818" spans="1:23">
      <c r="A818" s="18"/>
      <c r="B818" s="56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34"/>
      <c r="O818" s="34"/>
      <c r="P818" s="34"/>
      <c r="Q818" s="35"/>
      <c r="R818" s="18"/>
      <c r="S818" s="18"/>
      <c r="T818" s="18"/>
      <c r="W818" s="18"/>
    </row>
    <row r="819" spans="1:23">
      <c r="A819" s="18"/>
      <c r="B819" s="56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34"/>
      <c r="O819" s="34"/>
      <c r="P819" s="34"/>
      <c r="Q819" s="35"/>
      <c r="R819" s="18"/>
      <c r="S819" s="18"/>
      <c r="T819" s="18"/>
      <c r="W819" s="18"/>
    </row>
    <row r="820" spans="1:23">
      <c r="A820" s="18"/>
      <c r="B820" s="56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34"/>
      <c r="O820" s="34"/>
      <c r="P820" s="34"/>
      <c r="Q820" s="35"/>
      <c r="R820" s="18"/>
      <c r="S820" s="18"/>
      <c r="T820" s="18"/>
      <c r="W820" s="18"/>
    </row>
    <row r="821" spans="1:23">
      <c r="A821" s="18"/>
      <c r="B821" s="56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34"/>
      <c r="O821" s="34"/>
      <c r="P821" s="34"/>
      <c r="Q821" s="35"/>
      <c r="R821" s="18"/>
      <c r="S821" s="18"/>
      <c r="T821" s="18"/>
      <c r="W821" s="18"/>
    </row>
    <row r="822" spans="1:23">
      <c r="A822" s="18"/>
      <c r="B822" s="56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34"/>
      <c r="O822" s="34"/>
      <c r="P822" s="34"/>
      <c r="Q822" s="35"/>
      <c r="R822" s="18"/>
      <c r="S822" s="18"/>
      <c r="T822" s="18"/>
      <c r="W822" s="18"/>
    </row>
    <row r="823" spans="1:23">
      <c r="A823" s="18"/>
      <c r="B823" s="56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34"/>
      <c r="O823" s="34"/>
      <c r="P823" s="34"/>
      <c r="Q823" s="35"/>
      <c r="R823" s="18"/>
      <c r="S823" s="18"/>
      <c r="T823" s="18"/>
      <c r="W823" s="18"/>
    </row>
    <row r="824" spans="1:23">
      <c r="A824" s="18"/>
      <c r="B824" s="56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34"/>
      <c r="O824" s="34"/>
      <c r="P824" s="34"/>
      <c r="Q824" s="35"/>
      <c r="R824" s="18"/>
      <c r="S824" s="18"/>
      <c r="T824" s="18"/>
      <c r="W824" s="18"/>
    </row>
    <row r="825" spans="1:23">
      <c r="A825" s="18"/>
      <c r="B825" s="56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34"/>
      <c r="O825" s="34"/>
      <c r="P825" s="34"/>
      <c r="Q825" s="35"/>
      <c r="R825" s="18"/>
      <c r="S825" s="18"/>
      <c r="T825" s="18"/>
      <c r="W825" s="18"/>
    </row>
    <row r="826" spans="1:23">
      <c r="A826" s="18"/>
      <c r="B826" s="56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34"/>
      <c r="O826" s="34"/>
      <c r="P826" s="34"/>
      <c r="Q826" s="35"/>
      <c r="R826" s="18"/>
      <c r="S826" s="18"/>
      <c r="T826" s="18"/>
      <c r="W826" s="18"/>
    </row>
    <row r="827" spans="1:23">
      <c r="A827" s="18"/>
      <c r="B827" s="56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34"/>
      <c r="O827" s="34"/>
      <c r="P827" s="34"/>
      <c r="Q827" s="35"/>
      <c r="R827" s="18"/>
      <c r="S827" s="18"/>
      <c r="T827" s="18"/>
      <c r="W827" s="18"/>
    </row>
    <row r="828" spans="1:23">
      <c r="A828" s="18"/>
      <c r="B828" s="56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34"/>
      <c r="O828" s="34"/>
      <c r="P828" s="34"/>
      <c r="Q828" s="35"/>
      <c r="R828" s="18"/>
      <c r="S828" s="18"/>
      <c r="T828" s="18"/>
      <c r="W828" s="18"/>
    </row>
    <row r="829" spans="1:23">
      <c r="A829" s="18"/>
      <c r="B829" s="56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34"/>
      <c r="O829" s="34"/>
      <c r="P829" s="34"/>
      <c r="Q829" s="35"/>
      <c r="R829" s="18"/>
      <c r="S829" s="18"/>
      <c r="T829" s="18"/>
      <c r="W829" s="18"/>
    </row>
    <row r="830" spans="1:23">
      <c r="A830" s="18"/>
      <c r="B830" s="56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34"/>
      <c r="O830" s="34"/>
      <c r="P830" s="34"/>
      <c r="Q830" s="35"/>
      <c r="R830" s="18"/>
      <c r="S830" s="18"/>
      <c r="T830" s="18"/>
      <c r="W830" s="18"/>
    </row>
    <row r="831" spans="1:23">
      <c r="A831" s="18"/>
      <c r="B831" s="56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34"/>
      <c r="O831" s="34"/>
      <c r="P831" s="34"/>
      <c r="Q831" s="35"/>
      <c r="R831" s="18"/>
      <c r="S831" s="18"/>
      <c r="T831" s="18"/>
      <c r="W831" s="18"/>
    </row>
    <row r="832" spans="1:23">
      <c r="A832" s="18"/>
      <c r="B832" s="56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34"/>
      <c r="O832" s="34"/>
      <c r="P832" s="34"/>
      <c r="Q832" s="35"/>
      <c r="R832" s="18"/>
      <c r="S832" s="18"/>
      <c r="T832" s="18"/>
      <c r="W832" s="18"/>
    </row>
    <row r="833" spans="1:23">
      <c r="A833" s="18"/>
      <c r="B833" s="56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34"/>
      <c r="O833" s="34"/>
      <c r="P833" s="34"/>
      <c r="Q833" s="35"/>
      <c r="R833" s="18"/>
      <c r="S833" s="18"/>
      <c r="T833" s="18"/>
      <c r="W833" s="18"/>
    </row>
    <row r="834" spans="1:23">
      <c r="A834" s="18"/>
      <c r="B834" s="56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34"/>
      <c r="O834" s="34"/>
      <c r="P834" s="34"/>
      <c r="Q834" s="35"/>
      <c r="R834" s="18"/>
      <c r="S834" s="18"/>
      <c r="T834" s="18"/>
      <c r="W834" s="18"/>
    </row>
    <row r="835" spans="1:23">
      <c r="A835" s="18"/>
      <c r="B835" s="56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34"/>
      <c r="O835" s="34"/>
      <c r="P835" s="34"/>
      <c r="Q835" s="35"/>
      <c r="R835" s="18"/>
      <c r="S835" s="18"/>
      <c r="T835" s="18"/>
      <c r="W835" s="18"/>
    </row>
    <row r="836" spans="1:23">
      <c r="A836" s="18"/>
      <c r="B836" s="56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34"/>
      <c r="O836" s="34"/>
      <c r="P836" s="34"/>
      <c r="Q836" s="35"/>
      <c r="R836" s="18"/>
      <c r="S836" s="18"/>
      <c r="T836" s="18"/>
      <c r="W836" s="18"/>
    </row>
    <row r="837" spans="1:23">
      <c r="A837" s="18"/>
      <c r="B837" s="56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34"/>
      <c r="O837" s="34"/>
      <c r="P837" s="34"/>
      <c r="Q837" s="35"/>
      <c r="R837" s="18"/>
      <c r="S837" s="18"/>
      <c r="T837" s="18"/>
      <c r="W837" s="18"/>
    </row>
    <row r="838" spans="1:23">
      <c r="A838" s="18"/>
      <c r="B838" s="56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34"/>
      <c r="O838" s="34"/>
      <c r="P838" s="34"/>
      <c r="Q838" s="35"/>
      <c r="R838" s="18"/>
      <c r="S838" s="18"/>
      <c r="T838" s="18"/>
      <c r="W838" s="18"/>
    </row>
    <row r="839" spans="1:23">
      <c r="A839" s="18"/>
      <c r="B839" s="56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34"/>
      <c r="O839" s="34"/>
      <c r="P839" s="34"/>
      <c r="Q839" s="35"/>
      <c r="R839" s="18"/>
      <c r="S839" s="18"/>
      <c r="T839" s="18"/>
      <c r="W839" s="18"/>
    </row>
    <row r="840" spans="1:23">
      <c r="A840" s="18"/>
      <c r="B840" s="56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34"/>
      <c r="O840" s="34"/>
      <c r="P840" s="34"/>
      <c r="Q840" s="35"/>
      <c r="R840" s="18"/>
      <c r="S840" s="18"/>
      <c r="T840" s="18"/>
      <c r="W840" s="18"/>
    </row>
    <row r="841" spans="1:23">
      <c r="A841" s="18"/>
      <c r="B841" s="56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34"/>
      <c r="O841" s="34"/>
      <c r="P841" s="34"/>
      <c r="Q841" s="35"/>
      <c r="R841" s="18"/>
      <c r="S841" s="18"/>
      <c r="T841" s="18"/>
      <c r="W841" s="18"/>
    </row>
    <row r="842" spans="1:23">
      <c r="A842" s="18"/>
      <c r="B842" s="56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34"/>
      <c r="O842" s="34"/>
      <c r="P842" s="34"/>
      <c r="Q842" s="35"/>
      <c r="R842" s="18"/>
      <c r="S842" s="18"/>
      <c r="T842" s="18"/>
      <c r="W842" s="18"/>
    </row>
    <row r="843" spans="1:23">
      <c r="A843" s="18"/>
      <c r="B843" s="56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34"/>
      <c r="O843" s="34"/>
      <c r="P843" s="34"/>
      <c r="Q843" s="35"/>
      <c r="R843" s="18"/>
      <c r="S843" s="18"/>
      <c r="T843" s="18"/>
      <c r="W843" s="18"/>
    </row>
    <row r="844" spans="1:23">
      <c r="A844" s="18"/>
      <c r="B844" s="56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34"/>
      <c r="O844" s="34"/>
      <c r="P844" s="34"/>
      <c r="Q844" s="35"/>
      <c r="R844" s="18"/>
      <c r="S844" s="18"/>
      <c r="T844" s="18"/>
      <c r="W844" s="18"/>
    </row>
    <row r="845" spans="1:23">
      <c r="A845" s="18"/>
      <c r="B845" s="56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34"/>
      <c r="O845" s="34"/>
      <c r="P845" s="34"/>
      <c r="Q845" s="35"/>
      <c r="R845" s="18"/>
      <c r="S845" s="18"/>
      <c r="T845" s="18"/>
      <c r="W845" s="18"/>
    </row>
    <row r="846" spans="1:23">
      <c r="A846" s="18"/>
      <c r="B846" s="56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34"/>
      <c r="O846" s="34"/>
      <c r="P846" s="34"/>
      <c r="Q846" s="35"/>
      <c r="R846" s="18"/>
      <c r="S846" s="18"/>
      <c r="T846" s="18"/>
      <c r="W846" s="18"/>
    </row>
    <row r="847" spans="1:23">
      <c r="A847" s="18"/>
      <c r="B847" s="56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34"/>
      <c r="O847" s="34"/>
      <c r="P847" s="34"/>
      <c r="Q847" s="35"/>
      <c r="R847" s="18"/>
      <c r="S847" s="18"/>
      <c r="T847" s="18"/>
      <c r="W847" s="18"/>
    </row>
    <row r="848" spans="1:23">
      <c r="A848" s="18"/>
      <c r="B848" s="56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34"/>
      <c r="O848" s="34"/>
      <c r="P848" s="34"/>
      <c r="Q848" s="35"/>
      <c r="R848" s="18"/>
      <c r="S848" s="18"/>
      <c r="T848" s="18"/>
      <c r="W848" s="18"/>
    </row>
    <row r="849" spans="1:23">
      <c r="A849" s="18"/>
      <c r="B849" s="56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34"/>
      <c r="O849" s="34"/>
      <c r="P849" s="34"/>
      <c r="Q849" s="35"/>
      <c r="R849" s="18"/>
      <c r="S849" s="18"/>
      <c r="T849" s="18"/>
      <c r="W849" s="18"/>
    </row>
    <row r="850" spans="1:23">
      <c r="A850" s="18"/>
      <c r="B850" s="56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34"/>
      <c r="O850" s="34"/>
      <c r="P850" s="34"/>
      <c r="Q850" s="35"/>
      <c r="R850" s="18"/>
      <c r="S850" s="18"/>
      <c r="T850" s="18"/>
      <c r="W850" s="18"/>
    </row>
    <row r="851" spans="1:23">
      <c r="A851" s="18"/>
      <c r="B851" s="56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34"/>
      <c r="O851" s="34"/>
      <c r="P851" s="34"/>
      <c r="Q851" s="35"/>
      <c r="R851" s="18"/>
      <c r="S851" s="18"/>
      <c r="T851" s="18"/>
      <c r="W851" s="18"/>
    </row>
    <row r="852" spans="1:23">
      <c r="A852" s="18"/>
      <c r="B852" s="56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34"/>
      <c r="O852" s="34"/>
      <c r="P852" s="34"/>
      <c r="Q852" s="35"/>
      <c r="R852" s="18"/>
      <c r="S852" s="18"/>
      <c r="T852" s="18"/>
      <c r="W852" s="18"/>
    </row>
    <row r="853" spans="1:23">
      <c r="A853" s="18"/>
      <c r="B853" s="56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34"/>
      <c r="O853" s="34"/>
      <c r="P853" s="34"/>
      <c r="Q853" s="35"/>
      <c r="R853" s="18"/>
      <c r="S853" s="18"/>
      <c r="T853" s="18"/>
      <c r="W853" s="18"/>
    </row>
    <row r="854" spans="1:23">
      <c r="A854" s="18"/>
      <c r="B854" s="56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34"/>
      <c r="O854" s="34"/>
      <c r="P854" s="34"/>
      <c r="Q854" s="35"/>
      <c r="R854" s="18"/>
      <c r="S854" s="18"/>
      <c r="T854" s="18"/>
      <c r="W854" s="18"/>
    </row>
    <row r="855" spans="1:23">
      <c r="A855" s="18"/>
      <c r="B855" s="56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34"/>
      <c r="O855" s="34"/>
      <c r="P855" s="34"/>
      <c r="Q855" s="35"/>
      <c r="R855" s="18"/>
      <c r="S855" s="18"/>
      <c r="T855" s="18"/>
      <c r="W855" s="18"/>
    </row>
    <row r="856" spans="1:23">
      <c r="A856" s="18"/>
      <c r="B856" s="56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34"/>
      <c r="O856" s="34"/>
      <c r="P856" s="34"/>
      <c r="Q856" s="35"/>
      <c r="R856" s="18"/>
      <c r="S856" s="18"/>
      <c r="T856" s="18"/>
      <c r="W856" s="18"/>
    </row>
    <row r="857" spans="1:23">
      <c r="A857" s="18"/>
      <c r="B857" s="56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34"/>
      <c r="O857" s="34"/>
      <c r="P857" s="34"/>
      <c r="Q857" s="35"/>
      <c r="R857" s="18"/>
      <c r="S857" s="18"/>
      <c r="T857" s="18"/>
      <c r="W857" s="18"/>
    </row>
    <row r="858" spans="1:23">
      <c r="A858" s="18"/>
      <c r="B858" s="56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34"/>
      <c r="O858" s="34"/>
      <c r="P858" s="34"/>
      <c r="Q858" s="35"/>
      <c r="R858" s="18"/>
      <c r="S858" s="18"/>
      <c r="T858" s="18"/>
      <c r="W858" s="18"/>
    </row>
    <row r="859" spans="1:23">
      <c r="A859" s="18"/>
      <c r="B859" s="56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34"/>
      <c r="O859" s="34"/>
      <c r="P859" s="34"/>
      <c r="Q859" s="35"/>
      <c r="R859" s="18"/>
      <c r="S859" s="18"/>
      <c r="T859" s="18"/>
      <c r="W859" s="18"/>
    </row>
    <row r="860" spans="1:23">
      <c r="A860" s="18"/>
      <c r="B860" s="56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34"/>
      <c r="O860" s="34"/>
      <c r="P860" s="34"/>
      <c r="Q860" s="35"/>
      <c r="R860" s="18"/>
      <c r="S860" s="18"/>
      <c r="T860" s="18"/>
      <c r="W860" s="18"/>
    </row>
    <row r="861" spans="1:23">
      <c r="A861" s="18"/>
      <c r="B861" s="56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34"/>
      <c r="O861" s="34"/>
      <c r="P861" s="34"/>
      <c r="Q861" s="35"/>
      <c r="R861" s="18"/>
      <c r="S861" s="18"/>
      <c r="T861" s="18"/>
      <c r="W861" s="18"/>
    </row>
    <row r="862" spans="1:23">
      <c r="A862" s="18"/>
      <c r="B862" s="56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34"/>
      <c r="O862" s="34"/>
      <c r="P862" s="34"/>
      <c r="Q862" s="35"/>
      <c r="R862" s="18"/>
      <c r="S862" s="18"/>
      <c r="T862" s="18"/>
      <c r="W862" s="18"/>
    </row>
    <row r="863" spans="1:23">
      <c r="A863" s="18"/>
      <c r="B863" s="56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34"/>
      <c r="O863" s="34"/>
      <c r="P863" s="34"/>
      <c r="Q863" s="35"/>
      <c r="R863" s="18"/>
      <c r="S863" s="18"/>
      <c r="T863" s="18"/>
      <c r="W863" s="18"/>
    </row>
    <row r="864" spans="1:23">
      <c r="A864" s="18"/>
      <c r="B864" s="56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34"/>
      <c r="O864" s="34"/>
      <c r="P864" s="34"/>
      <c r="Q864" s="35"/>
      <c r="R864" s="18"/>
      <c r="S864" s="18"/>
      <c r="T864" s="18"/>
      <c r="W864" s="18"/>
    </row>
    <row r="865" spans="1:23">
      <c r="A865" s="18"/>
      <c r="B865" s="56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34"/>
      <c r="O865" s="34"/>
      <c r="P865" s="34"/>
      <c r="Q865" s="35"/>
      <c r="R865" s="18"/>
      <c r="S865" s="18"/>
      <c r="T865" s="18"/>
      <c r="W865" s="18"/>
    </row>
    <row r="866" spans="1:23">
      <c r="A866" s="18"/>
      <c r="B866" s="56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34"/>
      <c r="O866" s="34"/>
      <c r="P866" s="34"/>
      <c r="Q866" s="35"/>
      <c r="R866" s="18"/>
      <c r="S866" s="18"/>
      <c r="T866" s="18"/>
      <c r="W866" s="18"/>
    </row>
    <row r="867" spans="1:23">
      <c r="A867" s="18"/>
      <c r="B867" s="56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34"/>
      <c r="O867" s="34"/>
      <c r="P867" s="34"/>
      <c r="Q867" s="35"/>
      <c r="R867" s="18"/>
      <c r="S867" s="18"/>
      <c r="T867" s="18"/>
      <c r="W867" s="18"/>
    </row>
    <row r="868" spans="1:23">
      <c r="A868" s="18"/>
      <c r="B868" s="56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34"/>
      <c r="O868" s="34"/>
      <c r="P868" s="34"/>
      <c r="Q868" s="35"/>
      <c r="R868" s="18"/>
      <c r="S868" s="18"/>
      <c r="T868" s="18"/>
      <c r="W868" s="18"/>
    </row>
    <row r="869" spans="1:23">
      <c r="A869" s="18"/>
      <c r="B869" s="56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34"/>
      <c r="O869" s="34"/>
      <c r="P869" s="34"/>
      <c r="Q869" s="35"/>
      <c r="R869" s="18"/>
      <c r="S869" s="18"/>
      <c r="T869" s="18"/>
      <c r="W869" s="18"/>
    </row>
    <row r="870" spans="1:23">
      <c r="A870" s="18"/>
      <c r="B870" s="56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34"/>
      <c r="O870" s="34"/>
      <c r="P870" s="34"/>
      <c r="Q870" s="35"/>
      <c r="R870" s="18"/>
      <c r="S870" s="18"/>
      <c r="T870" s="18"/>
      <c r="W870" s="18"/>
    </row>
    <row r="871" spans="1:23">
      <c r="A871" s="18"/>
      <c r="B871" s="56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34"/>
      <c r="O871" s="34"/>
      <c r="P871" s="34"/>
      <c r="Q871" s="35"/>
      <c r="R871" s="18"/>
      <c r="S871" s="18"/>
      <c r="T871" s="18"/>
      <c r="W871" s="18"/>
    </row>
    <row r="872" spans="1:23">
      <c r="A872" s="18"/>
      <c r="B872" s="56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34"/>
      <c r="O872" s="34"/>
      <c r="P872" s="34"/>
      <c r="Q872" s="35"/>
      <c r="R872" s="18"/>
      <c r="S872" s="18"/>
      <c r="T872" s="18"/>
      <c r="W872" s="18"/>
    </row>
    <row r="873" spans="1:23">
      <c r="A873" s="18"/>
      <c r="B873" s="56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34"/>
      <c r="O873" s="34"/>
      <c r="P873" s="34"/>
      <c r="Q873" s="35"/>
      <c r="R873" s="18"/>
      <c r="S873" s="18"/>
      <c r="T873" s="18"/>
      <c r="W873" s="18"/>
    </row>
  </sheetData>
  <mergeCells count="13">
    <mergeCell ref="O3:P4"/>
    <mergeCell ref="T3:U4"/>
    <mergeCell ref="A310:S311"/>
    <mergeCell ref="A2:V2"/>
    <mergeCell ref="C3:L3"/>
    <mergeCell ref="Q3:S3"/>
    <mergeCell ref="C4:G4"/>
    <mergeCell ref="H4:L4"/>
    <mergeCell ref="R4:S4"/>
    <mergeCell ref="A3:A4"/>
    <mergeCell ref="B3:B4"/>
    <mergeCell ref="V3:V5"/>
    <mergeCell ref="M3:N4"/>
  </mergeCells>
  <phoneticPr fontId="5" type="noConversion"/>
  <pageMargins left="0.28000000000000003" right="0.08" top="0.45999999999999996" bottom="0.95999999999999985" header="0.31" footer="0.61"/>
  <pageSetup paperSize="9" scale="80" orientation="landscape"/>
  <headerFooter>
    <oddFooter>&amp;C第 &amp;P 页，共 &amp;N 页</oddFooter>
    <evenFooter>&amp;C8</evenFooter>
    <firstFooter>&amp;C第 &amp;[5] 页，共 &amp;N 页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U871"/>
  <sheetViews>
    <sheetView zoomScale="90" workbookViewId="0">
      <pane xSplit="2" ySplit="6" topLeftCell="C7" activePane="bottomRight" state="frozen"/>
      <selection pane="topRight"/>
      <selection pane="bottomLeft"/>
      <selection pane="bottomRight" activeCell="T1" sqref="T1:T65536"/>
    </sheetView>
  </sheetViews>
  <sheetFormatPr defaultColWidth="5.125" defaultRowHeight="14.25"/>
  <cols>
    <col min="1" max="1" width="9.875" style="12" customWidth="1"/>
    <col min="2" max="2" width="23.75" style="13" customWidth="1"/>
    <col min="3" max="3" width="5" style="14" customWidth="1"/>
    <col min="4" max="4" width="5.875" style="14" customWidth="1"/>
    <col min="5" max="12" width="5.125" style="14" customWidth="1"/>
    <col min="13" max="14" width="5.125" style="15" customWidth="1"/>
    <col min="15" max="16" width="5.625" style="16" customWidth="1"/>
    <col min="17" max="17" width="13.5" style="17" customWidth="1"/>
    <col min="18" max="18" width="5.25" style="14" customWidth="1"/>
    <col min="19" max="19" width="13.5" style="17" customWidth="1"/>
    <col min="20" max="21" width="11.625" style="18" bestFit="1" customWidth="1"/>
    <col min="22" max="31" width="9" style="18" customWidth="1"/>
    <col min="32" max="223" width="5.125" style="18" customWidth="1"/>
    <col min="224" max="248" width="9" style="18" customWidth="1"/>
    <col min="249" max="249" width="7.125" style="18" customWidth="1"/>
    <col min="250" max="250" width="19.5" style="18" customWidth="1"/>
    <col min="251" max="255" width="5.125" style="18"/>
  </cols>
  <sheetData>
    <row r="1" spans="1:21" ht="18.75" customHeight="1">
      <c r="A1" s="19"/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34"/>
      <c r="N1" s="34"/>
      <c r="O1" s="34"/>
      <c r="P1" s="34"/>
      <c r="Q1" s="35"/>
      <c r="R1" s="21"/>
      <c r="S1" s="35"/>
    </row>
    <row r="2" spans="1:21" ht="27" customHeight="1">
      <c r="A2" s="169" t="s">
        <v>366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21" s="10" customFormat="1" ht="23.25" customHeight="1">
      <c r="A3" s="212" t="s">
        <v>2</v>
      </c>
      <c r="B3" s="212" t="s">
        <v>3</v>
      </c>
      <c r="C3" s="203" t="s">
        <v>367</v>
      </c>
      <c r="D3" s="204"/>
      <c r="E3" s="204"/>
      <c r="F3" s="204"/>
      <c r="G3" s="204"/>
      <c r="H3" s="204"/>
      <c r="I3" s="204"/>
      <c r="J3" s="204"/>
      <c r="K3" s="204"/>
      <c r="L3" s="204"/>
      <c r="M3" s="203" t="s">
        <v>368</v>
      </c>
      <c r="N3" s="204"/>
      <c r="O3" s="203" t="s">
        <v>369</v>
      </c>
      <c r="P3" s="204"/>
      <c r="Q3" s="208" t="s">
        <v>370</v>
      </c>
      <c r="R3" s="211"/>
      <c r="S3" s="214"/>
      <c r="T3" s="36"/>
    </row>
    <row r="4" spans="1:21" s="11" customFormat="1" ht="18" customHeight="1">
      <c r="A4" s="213"/>
      <c r="B4" s="213"/>
      <c r="C4" s="208" t="s">
        <v>7</v>
      </c>
      <c r="D4" s="211"/>
      <c r="E4" s="211"/>
      <c r="F4" s="211"/>
      <c r="G4" s="211"/>
      <c r="H4" s="208" t="s">
        <v>8</v>
      </c>
      <c r="I4" s="211"/>
      <c r="J4" s="211"/>
      <c r="K4" s="211"/>
      <c r="L4" s="211"/>
      <c r="M4" s="205"/>
      <c r="N4" s="206"/>
      <c r="O4" s="205"/>
      <c r="P4" s="206"/>
      <c r="Q4" s="23" t="s">
        <v>9</v>
      </c>
      <c r="R4" s="208" t="s">
        <v>10</v>
      </c>
      <c r="S4" s="214"/>
      <c r="T4" s="37"/>
    </row>
    <row r="5" spans="1:21" s="10" customFormat="1" ht="34.5" customHeight="1">
      <c r="A5" s="24"/>
      <c r="B5" s="25"/>
      <c r="C5" s="24" t="s">
        <v>11</v>
      </c>
      <c r="D5" s="24" t="s">
        <v>12</v>
      </c>
      <c r="E5" s="24" t="s">
        <v>14</v>
      </c>
      <c r="F5" s="24" t="s">
        <v>16</v>
      </c>
      <c r="G5" s="24" t="s">
        <v>18</v>
      </c>
      <c r="H5" s="24" t="s">
        <v>11</v>
      </c>
      <c r="I5" s="24" t="s">
        <v>12</v>
      </c>
      <c r="J5" s="24" t="s">
        <v>14</v>
      </c>
      <c r="K5" s="24" t="s">
        <v>16</v>
      </c>
      <c r="L5" s="24" t="s">
        <v>18</v>
      </c>
      <c r="M5" s="24" t="s">
        <v>7</v>
      </c>
      <c r="N5" s="24" t="s">
        <v>8</v>
      </c>
      <c r="O5" s="24" t="s">
        <v>373</v>
      </c>
      <c r="P5" s="24" t="s">
        <v>374</v>
      </c>
      <c r="Q5" s="38"/>
      <c r="R5" s="24" t="s">
        <v>21</v>
      </c>
      <c r="S5" s="24" t="s">
        <v>22</v>
      </c>
      <c r="T5" s="36"/>
    </row>
    <row r="6" spans="1:21" ht="18.75" customHeight="1">
      <c r="A6" s="24" t="s">
        <v>336</v>
      </c>
      <c r="B6" s="26"/>
      <c r="C6" s="24">
        <f t="shared" ref="C6:Q6" si="0">C7+C55+C61+C82+C83+C103+C105+C117+C119+C121+C123+C125+C132+C134+C136+C138+C145+C147+C149+C151+C153+C165+C167+C170+C171+C172+C174+C176+C179+C182+C196+C205+C208+C220+C223+C225+C227+C237+C239+C241+C251+C253+C255+C257+C259+C269+C270+C271+C273+C280+C283+C291+C293+C292+C295+C298+C304+C306</f>
        <v>9324</v>
      </c>
      <c r="D6" s="24">
        <f t="shared" si="0"/>
        <v>318</v>
      </c>
      <c r="E6" s="24">
        <f t="shared" si="0"/>
        <v>1772</v>
      </c>
      <c r="F6" s="24">
        <f t="shared" si="0"/>
        <v>6398</v>
      </c>
      <c r="G6" s="24">
        <f t="shared" si="0"/>
        <v>836</v>
      </c>
      <c r="H6" s="24">
        <f t="shared" si="0"/>
        <v>3432</v>
      </c>
      <c r="I6" s="24">
        <f t="shared" si="0"/>
        <v>155</v>
      </c>
      <c r="J6" s="24">
        <f t="shared" si="0"/>
        <v>995</v>
      </c>
      <c r="K6" s="24">
        <f t="shared" si="0"/>
        <v>2170</v>
      </c>
      <c r="L6" s="24">
        <f t="shared" si="0"/>
        <v>112</v>
      </c>
      <c r="M6" s="24">
        <f t="shared" si="0"/>
        <v>236</v>
      </c>
      <c r="N6" s="24">
        <f t="shared" si="0"/>
        <v>6</v>
      </c>
      <c r="O6" s="24">
        <f t="shared" si="0"/>
        <v>15142</v>
      </c>
      <c r="P6" s="24">
        <f t="shared" si="0"/>
        <v>5944</v>
      </c>
      <c r="Q6" s="39">
        <f t="shared" si="0"/>
        <v>292104500</v>
      </c>
      <c r="R6" s="39"/>
      <c r="S6" s="39">
        <f>S7+S55+S61+S82+S83+S103+S105+S117+S119+S121+S123+S125+S132+S134+S136+S138+S145+S147+S149+S151+S153+S165+S167+S170+S171+S172+S174+S176+S179+S182+S196+S205+S208+S220+S223+S225+S227+S237+S239+S241+S251+S253+S255+S257+S259+S269+S270+S271+S273+S280+S283+S291+S293+S292+S295+S298+S304+S306</f>
        <v>202910690</v>
      </c>
      <c r="T6" s="40"/>
      <c r="U6" s="41"/>
    </row>
    <row r="7" spans="1:21">
      <c r="A7" s="27" t="s">
        <v>24</v>
      </c>
      <c r="B7" s="28"/>
      <c r="C7" s="29">
        <f t="shared" ref="C7:C51" si="1">SUM(D7,E7,F7,G7)</f>
        <v>1502</v>
      </c>
      <c r="D7" s="29">
        <f>D8+D13+D20+D24+D29+D31+D40+D42+D44+D46+D48+D50+D52</f>
        <v>136</v>
      </c>
      <c r="E7" s="29">
        <f>E8+E13+E20+E24+E29+E31+E40+E42+E44+E46+E48+E50+E52</f>
        <v>127</v>
      </c>
      <c r="F7" s="29">
        <f>F8+F13+F20+F24+F29+F31+F40+F42+F44+F46+F48+F50+F52</f>
        <v>1109</v>
      </c>
      <c r="G7" s="29">
        <f>G8+G13+G20+G24+G29+G31+G40+G42+G44+G46+G48+G50+G52</f>
        <v>130</v>
      </c>
      <c r="H7" s="29">
        <f t="shared" ref="H7:H50" si="2">SUM(I7,J7,K7,L7)</f>
        <v>1018</v>
      </c>
      <c r="I7" s="29">
        <f t="shared" ref="I7:N7" si="3">I8+I13+I20+I24+I29+I31+I40+I42+I44+I46+I48+I50+I52</f>
        <v>89</v>
      </c>
      <c r="J7" s="29">
        <f t="shared" si="3"/>
        <v>98</v>
      </c>
      <c r="K7" s="29">
        <f t="shared" si="3"/>
        <v>765</v>
      </c>
      <c r="L7" s="29">
        <f t="shared" si="3"/>
        <v>66</v>
      </c>
      <c r="M7" s="29">
        <f t="shared" si="3"/>
        <v>58</v>
      </c>
      <c r="N7" s="29">
        <f t="shared" si="3"/>
        <v>6</v>
      </c>
      <c r="O7" s="29">
        <f>O13+O20+O24+O29+O31+O40+O42+O44+O46+O48+O50+O52</f>
        <v>796</v>
      </c>
      <c r="P7" s="29">
        <f>P13+P20+P24+P29+P31+P40+P42+P44+P46+P48+P50+P52</f>
        <v>626</v>
      </c>
      <c r="Q7" s="42">
        <f>Q8+Q13+Q20+Q24+Q29+Q31+Q40+Q42+Q44+Q46+Q48+Q50+Q52</f>
        <v>44728300</v>
      </c>
      <c r="R7" s="42"/>
      <c r="S7" s="42">
        <f>S8+S13+S20+S24+S29+S31+S40+S42+S44+S46+S48+S50+S52</f>
        <v>22364150</v>
      </c>
      <c r="T7" s="40"/>
      <c r="U7" s="41"/>
    </row>
    <row r="8" spans="1:21">
      <c r="A8" s="30" t="s">
        <v>25</v>
      </c>
      <c r="B8" s="25"/>
      <c r="C8" s="24">
        <f t="shared" si="1"/>
        <v>427</v>
      </c>
      <c r="D8" s="24">
        <f>D9+D10+D11+D12</f>
        <v>136</v>
      </c>
      <c r="E8" s="24">
        <f t="shared" ref="E8:L8" si="4">E9+E10+E11+E12</f>
        <v>126</v>
      </c>
      <c r="F8" s="24">
        <f t="shared" si="4"/>
        <v>56</v>
      </c>
      <c r="G8" s="24">
        <f t="shared" si="4"/>
        <v>109</v>
      </c>
      <c r="H8" s="24">
        <f t="shared" si="2"/>
        <v>260</v>
      </c>
      <c r="I8" s="24">
        <f t="shared" si="4"/>
        <v>86</v>
      </c>
      <c r="J8" s="24">
        <f t="shared" si="4"/>
        <v>88</v>
      </c>
      <c r="K8" s="24">
        <f t="shared" si="4"/>
        <v>35</v>
      </c>
      <c r="L8" s="24">
        <f t="shared" si="4"/>
        <v>51</v>
      </c>
      <c r="M8" s="24"/>
      <c r="N8" s="24"/>
      <c r="O8" s="24"/>
      <c r="P8" s="24"/>
      <c r="Q8" s="39">
        <f>Q9+Q10+Q11+Q12</f>
        <v>8699300</v>
      </c>
      <c r="R8" s="43">
        <v>50</v>
      </c>
      <c r="S8" s="43">
        <f>Q8*R8/100</f>
        <v>4349650</v>
      </c>
      <c r="T8" s="40"/>
      <c r="U8" s="41"/>
    </row>
    <row r="9" spans="1:21">
      <c r="A9" s="30"/>
      <c r="B9" s="26" t="s">
        <v>26</v>
      </c>
      <c r="C9" s="24">
        <f t="shared" si="1"/>
        <v>136</v>
      </c>
      <c r="D9" s="30">
        <v>136</v>
      </c>
      <c r="E9" s="30"/>
      <c r="F9" s="30"/>
      <c r="G9" s="30"/>
      <c r="H9" s="24">
        <f t="shared" si="2"/>
        <v>86</v>
      </c>
      <c r="I9" s="30">
        <v>86</v>
      </c>
      <c r="J9" s="30"/>
      <c r="K9" s="30"/>
      <c r="L9" s="30"/>
      <c r="M9" s="30"/>
      <c r="N9" s="30"/>
      <c r="O9" s="30"/>
      <c r="P9" s="30"/>
      <c r="Q9" s="39">
        <f t="shared" ref="Q9:Q37" si="5">(D9*8+E9*8+F9*10+G9*10)*1150+(I9*8+J9*8+K9*10+L9*10+N9*5)*1950+(M9+O9+P9)*6000</f>
        <v>2592800</v>
      </c>
      <c r="R9" s="43">
        <v>50</v>
      </c>
      <c r="S9" s="43">
        <f t="shared" ref="S9:S54" si="6">Q9*R9/100</f>
        <v>1296400</v>
      </c>
      <c r="T9" s="40"/>
    </row>
    <row r="10" spans="1:21">
      <c r="A10" s="30"/>
      <c r="B10" s="26" t="s">
        <v>27</v>
      </c>
      <c r="C10" s="24">
        <f t="shared" si="1"/>
        <v>126</v>
      </c>
      <c r="D10" s="30"/>
      <c r="E10" s="30">
        <v>126</v>
      </c>
      <c r="F10" s="30"/>
      <c r="G10" s="30"/>
      <c r="H10" s="24">
        <f t="shared" si="2"/>
        <v>88</v>
      </c>
      <c r="I10" s="30"/>
      <c r="J10" s="30">
        <v>88</v>
      </c>
      <c r="K10" s="30"/>
      <c r="L10" s="30"/>
      <c r="M10" s="30"/>
      <c r="N10" s="30"/>
      <c r="O10" s="30"/>
      <c r="P10" s="30"/>
      <c r="Q10" s="39">
        <f t="shared" si="5"/>
        <v>2532000</v>
      </c>
      <c r="R10" s="43">
        <v>50</v>
      </c>
      <c r="S10" s="43">
        <f t="shared" si="6"/>
        <v>1266000</v>
      </c>
      <c r="T10" s="40"/>
    </row>
    <row r="11" spans="1:21" ht="24">
      <c r="A11" s="30"/>
      <c r="B11" s="26" t="s">
        <v>28</v>
      </c>
      <c r="C11" s="24">
        <f t="shared" si="1"/>
        <v>52</v>
      </c>
      <c r="D11" s="30"/>
      <c r="E11" s="30"/>
      <c r="F11" s="30">
        <v>52</v>
      </c>
      <c r="G11" s="30"/>
      <c r="H11" s="24">
        <f t="shared" si="2"/>
        <v>35</v>
      </c>
      <c r="I11" s="30"/>
      <c r="J11" s="30"/>
      <c r="K11" s="30">
        <v>35</v>
      </c>
      <c r="L11" s="30"/>
      <c r="M11" s="30"/>
      <c r="N11" s="30"/>
      <c r="O11" s="30"/>
      <c r="P11" s="30"/>
      <c r="Q11" s="39">
        <f t="shared" si="5"/>
        <v>1280500</v>
      </c>
      <c r="R11" s="43">
        <v>50</v>
      </c>
      <c r="S11" s="43">
        <f t="shared" si="6"/>
        <v>640250</v>
      </c>
      <c r="T11" s="40"/>
    </row>
    <row r="12" spans="1:21">
      <c r="A12" s="30"/>
      <c r="B12" s="26" t="s">
        <v>29</v>
      </c>
      <c r="C12" s="24">
        <f t="shared" si="1"/>
        <v>113</v>
      </c>
      <c r="D12" s="30"/>
      <c r="E12" s="30"/>
      <c r="F12" s="30">
        <v>4</v>
      </c>
      <c r="G12" s="30">
        <v>109</v>
      </c>
      <c r="H12" s="24">
        <f t="shared" si="2"/>
        <v>51</v>
      </c>
      <c r="I12" s="30"/>
      <c r="J12" s="30"/>
      <c r="K12" s="30"/>
      <c r="L12" s="30">
        <v>51</v>
      </c>
      <c r="M12" s="30"/>
      <c r="N12" s="30"/>
      <c r="O12" s="30"/>
      <c r="P12" s="30"/>
      <c r="Q12" s="39">
        <f t="shared" si="5"/>
        <v>2294000</v>
      </c>
      <c r="R12" s="43">
        <v>50</v>
      </c>
      <c r="S12" s="43">
        <f t="shared" si="6"/>
        <v>1147000</v>
      </c>
      <c r="T12" s="40"/>
    </row>
    <row r="13" spans="1:21">
      <c r="A13" s="30" t="s">
        <v>30</v>
      </c>
      <c r="B13" s="25"/>
      <c r="C13" s="24">
        <f t="shared" si="1"/>
        <v>99</v>
      </c>
      <c r="D13" s="30"/>
      <c r="E13" s="30">
        <v>1</v>
      </c>
      <c r="F13" s="30">
        <f>F14+F15+F16+F17+F18</f>
        <v>98</v>
      </c>
      <c r="G13" s="30"/>
      <c r="H13" s="24">
        <f t="shared" si="2"/>
        <v>65</v>
      </c>
      <c r="I13" s="30"/>
      <c r="J13" s="30"/>
      <c r="K13" s="30">
        <f>K14+K15+K16+K17+K18</f>
        <v>65</v>
      </c>
      <c r="L13" s="30"/>
      <c r="M13" s="30">
        <f>M14+M15+M16+M17+M18+M19</f>
        <v>9</v>
      </c>
      <c r="N13" s="30">
        <f>N14+N15+N16+N17+N18</f>
        <v>1</v>
      </c>
      <c r="O13" s="24">
        <v>75</v>
      </c>
      <c r="P13" s="30">
        <v>139</v>
      </c>
      <c r="Q13" s="39">
        <f t="shared" si="5"/>
        <v>3751450</v>
      </c>
      <c r="R13" s="43">
        <v>50</v>
      </c>
      <c r="S13" s="43">
        <f t="shared" si="6"/>
        <v>1875725</v>
      </c>
      <c r="T13" s="40"/>
    </row>
    <row r="14" spans="1:21">
      <c r="A14" s="30"/>
      <c r="B14" s="25" t="s">
        <v>31</v>
      </c>
      <c r="C14" s="24">
        <f t="shared" si="1"/>
        <v>0</v>
      </c>
      <c r="D14" s="24"/>
      <c r="E14" s="24"/>
      <c r="F14" s="24"/>
      <c r="G14" s="24"/>
      <c r="H14" s="24">
        <f t="shared" si="2"/>
        <v>0</v>
      </c>
      <c r="I14" s="24"/>
      <c r="J14" s="24"/>
      <c r="K14" s="24"/>
      <c r="L14" s="24"/>
      <c r="M14" s="24">
        <v>1</v>
      </c>
      <c r="N14" s="24">
        <v>1</v>
      </c>
      <c r="O14" s="24"/>
      <c r="P14" s="30"/>
      <c r="Q14" s="39">
        <f t="shared" si="5"/>
        <v>15750</v>
      </c>
      <c r="R14" s="43">
        <v>50</v>
      </c>
      <c r="S14" s="43">
        <f t="shared" si="6"/>
        <v>7875</v>
      </c>
      <c r="T14" s="40"/>
    </row>
    <row r="15" spans="1:21">
      <c r="A15" s="30"/>
      <c r="B15" s="26" t="s">
        <v>32</v>
      </c>
      <c r="C15" s="24">
        <f t="shared" si="1"/>
        <v>50</v>
      </c>
      <c r="D15" s="30"/>
      <c r="E15" s="30">
        <v>1</v>
      </c>
      <c r="F15" s="30">
        <v>49</v>
      </c>
      <c r="G15" s="30"/>
      <c r="H15" s="24">
        <f t="shared" si="2"/>
        <v>30</v>
      </c>
      <c r="I15" s="30"/>
      <c r="J15" s="30"/>
      <c r="K15" s="30">
        <v>30</v>
      </c>
      <c r="L15" s="30"/>
      <c r="M15" s="30"/>
      <c r="N15" s="30"/>
      <c r="O15" s="30"/>
      <c r="P15" s="30"/>
      <c r="Q15" s="39">
        <f t="shared" si="5"/>
        <v>1157700</v>
      </c>
      <c r="R15" s="43">
        <v>50</v>
      </c>
      <c r="S15" s="43">
        <f t="shared" si="6"/>
        <v>578850</v>
      </c>
      <c r="T15" s="40"/>
    </row>
    <row r="16" spans="1:21">
      <c r="A16" s="30"/>
      <c r="B16" s="26" t="s">
        <v>33</v>
      </c>
      <c r="C16" s="24">
        <f t="shared" si="1"/>
        <v>49</v>
      </c>
      <c r="D16" s="30"/>
      <c r="E16" s="30"/>
      <c r="F16" s="30">
        <v>49</v>
      </c>
      <c r="G16" s="30"/>
      <c r="H16" s="24">
        <f t="shared" si="2"/>
        <v>35</v>
      </c>
      <c r="I16" s="30"/>
      <c r="J16" s="30"/>
      <c r="K16" s="30">
        <v>35</v>
      </c>
      <c r="L16" s="30"/>
      <c r="M16" s="30"/>
      <c r="N16" s="30"/>
      <c r="O16" s="30"/>
      <c r="P16" s="30"/>
      <c r="Q16" s="39">
        <f t="shared" si="5"/>
        <v>1246000</v>
      </c>
      <c r="R16" s="43">
        <v>50</v>
      </c>
      <c r="S16" s="43">
        <f t="shared" si="6"/>
        <v>623000</v>
      </c>
      <c r="T16" s="40"/>
    </row>
    <row r="17" spans="1:20">
      <c r="A17" s="30"/>
      <c r="B17" s="26" t="s">
        <v>34</v>
      </c>
      <c r="C17" s="24">
        <f t="shared" si="1"/>
        <v>0</v>
      </c>
      <c r="D17" s="30"/>
      <c r="E17" s="30"/>
      <c r="F17" s="30"/>
      <c r="G17" s="30"/>
      <c r="H17" s="24">
        <v>0</v>
      </c>
      <c r="I17" s="30"/>
      <c r="J17" s="30"/>
      <c r="K17" s="30"/>
      <c r="L17" s="30"/>
      <c r="M17" s="30">
        <v>6</v>
      </c>
      <c r="N17" s="30"/>
      <c r="O17" s="30"/>
      <c r="P17" s="30"/>
      <c r="Q17" s="39">
        <f t="shared" si="5"/>
        <v>36000</v>
      </c>
      <c r="R17" s="43">
        <v>50</v>
      </c>
      <c r="S17" s="43">
        <f t="shared" si="6"/>
        <v>18000</v>
      </c>
      <c r="T17" s="40"/>
    </row>
    <row r="18" spans="1:20">
      <c r="A18" s="30"/>
      <c r="B18" s="26" t="s">
        <v>35</v>
      </c>
      <c r="C18" s="24">
        <f t="shared" si="1"/>
        <v>0</v>
      </c>
      <c r="D18" s="30"/>
      <c r="E18" s="30"/>
      <c r="F18" s="30"/>
      <c r="G18" s="30"/>
      <c r="H18" s="24">
        <v>0</v>
      </c>
      <c r="I18" s="30"/>
      <c r="J18" s="30"/>
      <c r="K18" s="30"/>
      <c r="L18" s="30"/>
      <c r="M18" s="30">
        <v>1</v>
      </c>
      <c r="N18" s="30"/>
      <c r="O18" s="30"/>
      <c r="P18" s="30"/>
      <c r="Q18" s="39">
        <f t="shared" si="5"/>
        <v>6000</v>
      </c>
      <c r="R18" s="43">
        <v>50</v>
      </c>
      <c r="S18" s="43">
        <f t="shared" si="6"/>
        <v>3000</v>
      </c>
      <c r="T18" s="40"/>
    </row>
    <row r="19" spans="1:20">
      <c r="A19" s="30"/>
      <c r="B19" s="26" t="s">
        <v>337</v>
      </c>
      <c r="C19" s="24">
        <v>0</v>
      </c>
      <c r="D19" s="30"/>
      <c r="E19" s="30"/>
      <c r="F19" s="30"/>
      <c r="G19" s="30"/>
      <c r="H19" s="24">
        <v>0</v>
      </c>
      <c r="I19" s="30"/>
      <c r="J19" s="30"/>
      <c r="K19" s="30"/>
      <c r="L19" s="30"/>
      <c r="M19" s="30">
        <v>1</v>
      </c>
      <c r="N19" s="30"/>
      <c r="O19" s="30"/>
      <c r="P19" s="30"/>
      <c r="Q19" s="39">
        <f t="shared" si="5"/>
        <v>6000</v>
      </c>
      <c r="R19" s="43">
        <v>50</v>
      </c>
      <c r="S19" s="43">
        <f t="shared" si="6"/>
        <v>3000</v>
      </c>
      <c r="T19" s="40"/>
    </row>
    <row r="20" spans="1:20">
      <c r="A20" s="30" t="s">
        <v>36</v>
      </c>
      <c r="B20" s="25"/>
      <c r="C20" s="24">
        <f t="shared" si="1"/>
        <v>267</v>
      </c>
      <c r="D20" s="30"/>
      <c r="E20" s="30"/>
      <c r="F20" s="30">
        <f>F21+F22+F23</f>
        <v>267</v>
      </c>
      <c r="G20" s="30"/>
      <c r="H20" s="24">
        <f t="shared" si="2"/>
        <v>157</v>
      </c>
      <c r="I20" s="30"/>
      <c r="J20" s="30"/>
      <c r="K20" s="30">
        <f>K21+K22+K23</f>
        <v>157</v>
      </c>
      <c r="L20" s="30"/>
      <c r="M20" s="30"/>
      <c r="N20" s="30"/>
      <c r="O20" s="24">
        <v>106</v>
      </c>
      <c r="P20" s="30">
        <v>116</v>
      </c>
      <c r="Q20" s="39">
        <f t="shared" si="5"/>
        <v>7464000</v>
      </c>
      <c r="R20" s="43">
        <v>50</v>
      </c>
      <c r="S20" s="43">
        <f t="shared" si="6"/>
        <v>3732000</v>
      </c>
      <c r="T20" s="40"/>
    </row>
    <row r="21" spans="1:20">
      <c r="A21" s="30"/>
      <c r="B21" s="26" t="s">
        <v>37</v>
      </c>
      <c r="C21" s="24">
        <f t="shared" si="1"/>
        <v>155</v>
      </c>
      <c r="D21" s="30"/>
      <c r="E21" s="30"/>
      <c r="F21" s="30">
        <v>155</v>
      </c>
      <c r="G21" s="30"/>
      <c r="H21" s="24">
        <f t="shared" si="2"/>
        <v>100</v>
      </c>
      <c r="I21" s="30"/>
      <c r="J21" s="30"/>
      <c r="K21" s="30">
        <v>100</v>
      </c>
      <c r="L21" s="30"/>
      <c r="M21" s="30"/>
      <c r="N21" s="30"/>
      <c r="O21" s="30"/>
      <c r="P21" s="30"/>
      <c r="Q21" s="39">
        <f t="shared" si="5"/>
        <v>3732500</v>
      </c>
      <c r="R21" s="43">
        <v>50</v>
      </c>
      <c r="S21" s="43">
        <f t="shared" si="6"/>
        <v>1866250</v>
      </c>
      <c r="T21" s="40"/>
    </row>
    <row r="22" spans="1:20">
      <c r="A22" s="30"/>
      <c r="B22" s="26" t="s">
        <v>38</v>
      </c>
      <c r="C22" s="24">
        <f t="shared" si="1"/>
        <v>64</v>
      </c>
      <c r="D22" s="30"/>
      <c r="E22" s="30"/>
      <c r="F22" s="30">
        <v>64</v>
      </c>
      <c r="G22" s="30"/>
      <c r="H22" s="24">
        <f t="shared" si="2"/>
        <v>31</v>
      </c>
      <c r="I22" s="30"/>
      <c r="J22" s="30"/>
      <c r="K22" s="30">
        <v>31</v>
      </c>
      <c r="L22" s="30"/>
      <c r="M22" s="30"/>
      <c r="N22" s="30"/>
      <c r="O22" s="30"/>
      <c r="P22" s="30"/>
      <c r="Q22" s="39">
        <f t="shared" si="5"/>
        <v>1340500</v>
      </c>
      <c r="R22" s="43">
        <v>50</v>
      </c>
      <c r="S22" s="43">
        <f t="shared" si="6"/>
        <v>670250</v>
      </c>
      <c r="T22" s="40"/>
    </row>
    <row r="23" spans="1:20">
      <c r="A23" s="30"/>
      <c r="B23" s="26" t="s">
        <v>39</v>
      </c>
      <c r="C23" s="24">
        <f t="shared" si="1"/>
        <v>48</v>
      </c>
      <c r="D23" s="30"/>
      <c r="E23" s="30"/>
      <c r="F23" s="30">
        <v>48</v>
      </c>
      <c r="G23" s="30"/>
      <c r="H23" s="24">
        <f t="shared" si="2"/>
        <v>26</v>
      </c>
      <c r="I23" s="30"/>
      <c r="J23" s="30"/>
      <c r="K23" s="30">
        <v>26</v>
      </c>
      <c r="L23" s="30"/>
      <c r="M23" s="30"/>
      <c r="N23" s="30"/>
      <c r="O23" s="30"/>
      <c r="P23" s="30"/>
      <c r="Q23" s="39">
        <f t="shared" si="5"/>
        <v>1059000</v>
      </c>
      <c r="R23" s="43">
        <v>50</v>
      </c>
      <c r="S23" s="43">
        <f t="shared" si="6"/>
        <v>529500</v>
      </c>
      <c r="T23" s="40"/>
    </row>
    <row r="24" spans="1:20">
      <c r="A24" s="30" t="s">
        <v>40</v>
      </c>
      <c r="B24" s="25"/>
      <c r="C24" s="24">
        <f t="shared" si="1"/>
        <v>85</v>
      </c>
      <c r="D24" s="30"/>
      <c r="E24" s="30"/>
      <c r="F24" s="30">
        <f>F25+F26+F27+F28</f>
        <v>85</v>
      </c>
      <c r="G24" s="30"/>
      <c r="H24" s="24">
        <f t="shared" si="2"/>
        <v>63</v>
      </c>
      <c r="I24" s="30"/>
      <c r="J24" s="30"/>
      <c r="K24" s="30">
        <f>K25+K26+K27+K28</f>
        <v>63</v>
      </c>
      <c r="L24" s="30"/>
      <c r="M24" s="30">
        <f>M25+M26+M27+M28</f>
        <v>18</v>
      </c>
      <c r="N24" s="30">
        <f>N25+N26+N27+N28</f>
        <v>5</v>
      </c>
      <c r="O24" s="24">
        <v>64</v>
      </c>
      <c r="P24" s="30">
        <v>91</v>
      </c>
      <c r="Q24" s="39">
        <f t="shared" si="5"/>
        <v>3292750</v>
      </c>
      <c r="R24" s="43">
        <v>50</v>
      </c>
      <c r="S24" s="43">
        <f t="shared" si="6"/>
        <v>1646375</v>
      </c>
      <c r="T24" s="40"/>
    </row>
    <row r="25" spans="1:20">
      <c r="A25" s="30"/>
      <c r="B25" s="26" t="s">
        <v>41</v>
      </c>
      <c r="C25" s="24">
        <f t="shared" si="1"/>
        <v>85</v>
      </c>
      <c r="D25" s="30"/>
      <c r="E25" s="30"/>
      <c r="F25" s="30">
        <v>85</v>
      </c>
      <c r="G25" s="30"/>
      <c r="H25" s="24">
        <f t="shared" si="2"/>
        <v>63</v>
      </c>
      <c r="I25" s="30"/>
      <c r="J25" s="30"/>
      <c r="K25" s="30">
        <v>63</v>
      </c>
      <c r="L25" s="30"/>
      <c r="M25" s="30"/>
      <c r="N25" s="30"/>
      <c r="O25" s="30"/>
      <c r="P25" s="30"/>
      <c r="Q25" s="39">
        <f t="shared" si="5"/>
        <v>2206000</v>
      </c>
      <c r="R25" s="43">
        <v>50</v>
      </c>
      <c r="S25" s="43">
        <f t="shared" si="6"/>
        <v>1103000</v>
      </c>
      <c r="T25" s="40"/>
    </row>
    <row r="26" spans="1:20">
      <c r="A26" s="30"/>
      <c r="B26" s="26" t="s">
        <v>42</v>
      </c>
      <c r="C26" s="24">
        <f t="shared" si="1"/>
        <v>0</v>
      </c>
      <c r="D26" s="30"/>
      <c r="E26" s="30"/>
      <c r="F26" s="30"/>
      <c r="G26" s="30"/>
      <c r="H26" s="24">
        <v>0</v>
      </c>
      <c r="I26" s="30"/>
      <c r="J26" s="30"/>
      <c r="K26" s="30"/>
      <c r="L26" s="30"/>
      <c r="M26" s="30">
        <v>6</v>
      </c>
      <c r="N26" s="30"/>
      <c r="O26" s="30"/>
      <c r="P26" s="30"/>
      <c r="Q26" s="39">
        <f t="shared" si="5"/>
        <v>36000</v>
      </c>
      <c r="R26" s="43">
        <v>50</v>
      </c>
      <c r="S26" s="43">
        <f t="shared" si="6"/>
        <v>18000</v>
      </c>
      <c r="T26" s="40"/>
    </row>
    <row r="27" spans="1:20">
      <c r="A27" s="30"/>
      <c r="B27" s="26" t="s">
        <v>43</v>
      </c>
      <c r="C27" s="24">
        <f t="shared" si="1"/>
        <v>0</v>
      </c>
      <c r="D27" s="30"/>
      <c r="E27" s="30"/>
      <c r="F27" s="30"/>
      <c r="G27" s="30"/>
      <c r="H27" s="24">
        <v>0</v>
      </c>
      <c r="I27" s="30"/>
      <c r="J27" s="30"/>
      <c r="K27" s="30"/>
      <c r="L27" s="30"/>
      <c r="M27" s="30">
        <v>6</v>
      </c>
      <c r="N27" s="30">
        <v>2</v>
      </c>
      <c r="O27" s="30"/>
      <c r="P27" s="30"/>
      <c r="Q27" s="39">
        <f t="shared" si="5"/>
        <v>55500</v>
      </c>
      <c r="R27" s="43">
        <v>50</v>
      </c>
      <c r="S27" s="43">
        <f t="shared" si="6"/>
        <v>27750</v>
      </c>
      <c r="T27" s="40"/>
    </row>
    <row r="28" spans="1:20">
      <c r="A28" s="30"/>
      <c r="B28" s="26" t="s">
        <v>44</v>
      </c>
      <c r="C28" s="24">
        <f t="shared" si="1"/>
        <v>0</v>
      </c>
      <c r="D28" s="30"/>
      <c r="E28" s="30"/>
      <c r="F28" s="30"/>
      <c r="G28" s="30"/>
      <c r="H28" s="24">
        <v>0</v>
      </c>
      <c r="I28" s="30"/>
      <c r="J28" s="30"/>
      <c r="K28" s="30"/>
      <c r="L28" s="30"/>
      <c r="M28" s="30">
        <v>6</v>
      </c>
      <c r="N28" s="30">
        <v>3</v>
      </c>
      <c r="O28" s="30"/>
      <c r="P28" s="30"/>
      <c r="Q28" s="39">
        <f t="shared" si="5"/>
        <v>65250</v>
      </c>
      <c r="R28" s="43">
        <v>50</v>
      </c>
      <c r="S28" s="43">
        <f t="shared" si="6"/>
        <v>32625</v>
      </c>
      <c r="T28" s="40"/>
    </row>
    <row r="29" spans="1:20">
      <c r="A29" s="30" t="s">
        <v>45</v>
      </c>
      <c r="B29" s="26"/>
      <c r="C29" s="24">
        <f t="shared" si="1"/>
        <v>71</v>
      </c>
      <c r="D29" s="30"/>
      <c r="E29" s="30"/>
      <c r="F29" s="30">
        <f>F30</f>
        <v>71</v>
      </c>
      <c r="G29" s="30"/>
      <c r="H29" s="24">
        <f t="shared" si="2"/>
        <v>11</v>
      </c>
      <c r="I29" s="30"/>
      <c r="J29" s="30"/>
      <c r="K29" s="30">
        <f>K30</f>
        <v>11</v>
      </c>
      <c r="L29" s="30"/>
      <c r="M29" s="30"/>
      <c r="N29" s="30"/>
      <c r="O29" s="30">
        <v>41</v>
      </c>
      <c r="P29" s="30">
        <v>10</v>
      </c>
      <c r="Q29" s="39">
        <f t="shared" si="5"/>
        <v>1337000</v>
      </c>
      <c r="R29" s="43">
        <v>50</v>
      </c>
      <c r="S29" s="43">
        <f t="shared" si="6"/>
        <v>668500</v>
      </c>
      <c r="T29" s="40"/>
    </row>
    <row r="30" spans="1:20">
      <c r="A30" s="30"/>
      <c r="B30" s="26" t="s">
        <v>46</v>
      </c>
      <c r="C30" s="24">
        <f t="shared" si="1"/>
        <v>71</v>
      </c>
      <c r="D30" s="30"/>
      <c r="E30" s="30"/>
      <c r="F30" s="30">
        <v>71</v>
      </c>
      <c r="G30" s="30"/>
      <c r="H30" s="24">
        <f t="shared" si="2"/>
        <v>11</v>
      </c>
      <c r="I30" s="30"/>
      <c r="J30" s="30"/>
      <c r="K30" s="30">
        <v>11</v>
      </c>
      <c r="L30" s="30"/>
      <c r="M30" s="30"/>
      <c r="N30" s="30"/>
      <c r="O30" s="30"/>
      <c r="P30" s="30"/>
      <c r="Q30" s="39">
        <f t="shared" si="5"/>
        <v>1031000</v>
      </c>
      <c r="R30" s="43">
        <v>50</v>
      </c>
      <c r="S30" s="43">
        <f t="shared" si="6"/>
        <v>515500</v>
      </c>
      <c r="T30" s="40"/>
    </row>
    <row r="31" spans="1:20">
      <c r="A31" s="30" t="s">
        <v>47</v>
      </c>
      <c r="B31" s="25"/>
      <c r="C31" s="24">
        <f t="shared" si="1"/>
        <v>164</v>
      </c>
      <c r="D31" s="30"/>
      <c r="E31" s="30"/>
      <c r="F31" s="30">
        <f t="shared" ref="F31:K31" si="7">F32+F33+F34+F35+F36+F37+F38</f>
        <v>159</v>
      </c>
      <c r="G31" s="30">
        <f t="shared" si="7"/>
        <v>5</v>
      </c>
      <c r="H31" s="24">
        <f t="shared" si="2"/>
        <v>183</v>
      </c>
      <c r="I31" s="30">
        <v>2</v>
      </c>
      <c r="J31" s="30"/>
      <c r="K31" s="30">
        <f t="shared" si="7"/>
        <v>174</v>
      </c>
      <c r="L31" s="30">
        <v>7</v>
      </c>
      <c r="M31" s="30">
        <f>M32+M33+M34+M35+M36+M37+M38+M39</f>
        <v>21</v>
      </c>
      <c r="N31" s="30"/>
      <c r="O31" s="24">
        <v>76</v>
      </c>
      <c r="P31" s="30">
        <v>54</v>
      </c>
      <c r="Q31" s="39">
        <f t="shared" si="5"/>
        <v>6352700</v>
      </c>
      <c r="R31" s="43">
        <v>50</v>
      </c>
      <c r="S31" s="43">
        <f t="shared" si="6"/>
        <v>3176350</v>
      </c>
      <c r="T31" s="40"/>
    </row>
    <row r="32" spans="1:20">
      <c r="A32" s="30"/>
      <c r="B32" s="26" t="s">
        <v>48</v>
      </c>
      <c r="C32" s="24">
        <f t="shared" si="1"/>
        <v>13</v>
      </c>
      <c r="D32" s="30"/>
      <c r="E32" s="30"/>
      <c r="F32" s="30">
        <v>12</v>
      </c>
      <c r="G32" s="30">
        <v>1</v>
      </c>
      <c r="H32" s="24">
        <f t="shared" si="2"/>
        <v>8</v>
      </c>
      <c r="I32" s="30"/>
      <c r="J32" s="30"/>
      <c r="K32" s="30">
        <v>8</v>
      </c>
      <c r="L32" s="30"/>
      <c r="M32" s="30"/>
      <c r="N32" s="30"/>
      <c r="O32" s="30"/>
      <c r="P32" s="30"/>
      <c r="Q32" s="39">
        <f t="shared" si="5"/>
        <v>305500</v>
      </c>
      <c r="R32" s="43">
        <v>50</v>
      </c>
      <c r="S32" s="43">
        <f t="shared" si="6"/>
        <v>152750</v>
      </c>
      <c r="T32" s="40"/>
    </row>
    <row r="33" spans="1:20">
      <c r="A33" s="30"/>
      <c r="B33" s="26" t="s">
        <v>49</v>
      </c>
      <c r="C33" s="24">
        <f t="shared" si="1"/>
        <v>121</v>
      </c>
      <c r="D33" s="30"/>
      <c r="E33" s="30"/>
      <c r="F33" s="30">
        <v>121</v>
      </c>
      <c r="G33" s="30"/>
      <c r="H33" s="24">
        <f t="shared" si="2"/>
        <v>22</v>
      </c>
      <c r="I33" s="30"/>
      <c r="J33" s="30"/>
      <c r="K33" s="30">
        <v>22</v>
      </c>
      <c r="L33" s="30"/>
      <c r="M33" s="30"/>
      <c r="N33" s="30"/>
      <c r="O33" s="30"/>
      <c r="P33" s="30"/>
      <c r="Q33" s="39">
        <f t="shared" si="5"/>
        <v>1820500</v>
      </c>
      <c r="R33" s="43">
        <v>50</v>
      </c>
      <c r="S33" s="43">
        <f t="shared" si="6"/>
        <v>910250</v>
      </c>
      <c r="T33" s="40"/>
    </row>
    <row r="34" spans="1:20">
      <c r="A34" s="30"/>
      <c r="B34" s="26" t="s">
        <v>50</v>
      </c>
      <c r="C34" s="24">
        <f t="shared" si="1"/>
        <v>21</v>
      </c>
      <c r="D34" s="30"/>
      <c r="E34" s="30"/>
      <c r="F34" s="30">
        <v>21</v>
      </c>
      <c r="G34" s="30"/>
      <c r="H34" s="24">
        <f t="shared" si="2"/>
        <v>11</v>
      </c>
      <c r="I34" s="30"/>
      <c r="J34" s="30"/>
      <c r="K34" s="30">
        <v>11</v>
      </c>
      <c r="L34" s="30"/>
      <c r="M34" s="30"/>
      <c r="N34" s="30"/>
      <c r="O34" s="30"/>
      <c r="P34" s="30"/>
      <c r="Q34" s="39">
        <f t="shared" si="5"/>
        <v>456000</v>
      </c>
      <c r="R34" s="43">
        <v>50</v>
      </c>
      <c r="S34" s="43">
        <f t="shared" si="6"/>
        <v>228000</v>
      </c>
      <c r="T34" s="40"/>
    </row>
    <row r="35" spans="1:20">
      <c r="A35" s="30"/>
      <c r="B35" s="26" t="s">
        <v>51</v>
      </c>
      <c r="C35" s="24">
        <f t="shared" si="1"/>
        <v>9</v>
      </c>
      <c r="D35" s="30"/>
      <c r="E35" s="30"/>
      <c r="F35" s="30">
        <v>5</v>
      </c>
      <c r="G35" s="30">
        <v>4</v>
      </c>
      <c r="H35" s="24">
        <f t="shared" si="2"/>
        <v>142</v>
      </c>
      <c r="I35" s="30">
        <v>2</v>
      </c>
      <c r="J35" s="30"/>
      <c r="K35" s="30">
        <v>133</v>
      </c>
      <c r="L35" s="30">
        <v>7</v>
      </c>
      <c r="M35" s="30"/>
      <c r="N35" s="30"/>
      <c r="O35" s="30"/>
      <c r="P35" s="30"/>
      <c r="Q35" s="39">
        <f t="shared" si="5"/>
        <v>2864700</v>
      </c>
      <c r="R35" s="43">
        <v>50</v>
      </c>
      <c r="S35" s="43">
        <f t="shared" si="6"/>
        <v>1432350</v>
      </c>
      <c r="T35" s="40"/>
    </row>
    <row r="36" spans="1:20">
      <c r="A36" s="30"/>
      <c r="B36" s="26" t="s">
        <v>52</v>
      </c>
      <c r="C36" s="24">
        <f t="shared" si="1"/>
        <v>0</v>
      </c>
      <c r="D36" s="30"/>
      <c r="E36" s="30"/>
      <c r="F36" s="30"/>
      <c r="G36" s="30"/>
      <c r="H36" s="24">
        <f t="shared" si="2"/>
        <v>0</v>
      </c>
      <c r="I36" s="30"/>
      <c r="J36" s="30"/>
      <c r="K36" s="30"/>
      <c r="L36" s="30"/>
      <c r="M36" s="30">
        <v>9</v>
      </c>
      <c r="N36" s="30"/>
      <c r="O36" s="30"/>
      <c r="P36" s="30"/>
      <c r="Q36" s="39">
        <f t="shared" si="5"/>
        <v>54000</v>
      </c>
      <c r="R36" s="43">
        <v>50</v>
      </c>
      <c r="S36" s="43">
        <f t="shared" si="6"/>
        <v>27000</v>
      </c>
      <c r="T36" s="40"/>
    </row>
    <row r="37" spans="1:20">
      <c r="A37" s="30"/>
      <c r="B37" s="26" t="s">
        <v>53</v>
      </c>
      <c r="C37" s="24">
        <f t="shared" si="1"/>
        <v>0</v>
      </c>
      <c r="D37" s="30"/>
      <c r="E37" s="30"/>
      <c r="F37" s="30"/>
      <c r="G37" s="30"/>
      <c r="H37" s="24">
        <f t="shared" si="2"/>
        <v>0</v>
      </c>
      <c r="I37" s="30"/>
      <c r="J37" s="30"/>
      <c r="K37" s="30"/>
      <c r="L37" s="30"/>
      <c r="M37" s="30">
        <v>1</v>
      </c>
      <c r="N37" s="30"/>
      <c r="O37" s="30"/>
      <c r="P37" s="30"/>
      <c r="Q37" s="39">
        <f t="shared" si="5"/>
        <v>6000</v>
      </c>
      <c r="R37" s="43">
        <v>50</v>
      </c>
      <c r="S37" s="43">
        <f t="shared" si="6"/>
        <v>3000</v>
      </c>
      <c r="T37" s="40"/>
    </row>
    <row r="38" spans="1:20">
      <c r="A38" s="30"/>
      <c r="B38" s="26" t="s">
        <v>54</v>
      </c>
      <c r="C38" s="24">
        <f t="shared" si="1"/>
        <v>0</v>
      </c>
      <c r="D38" s="30"/>
      <c r="E38" s="30"/>
      <c r="F38" s="30"/>
      <c r="G38" s="30"/>
      <c r="H38" s="24">
        <f t="shared" si="2"/>
        <v>0</v>
      </c>
      <c r="I38" s="30"/>
      <c r="J38" s="30"/>
      <c r="K38" s="30"/>
      <c r="L38" s="30"/>
      <c r="M38" s="30">
        <v>6</v>
      </c>
      <c r="N38" s="30"/>
      <c r="O38" s="30"/>
      <c r="P38" s="30"/>
      <c r="Q38" s="39">
        <f t="shared" ref="Q38:Q82" si="8">(D38*8+E38*8+F38*10+G38*10)*1150+(I38*8+J38*8+K38*10+L38*10+N38*5)*1950+(M38+O38+P38)*6000</f>
        <v>36000</v>
      </c>
      <c r="R38" s="43">
        <v>50</v>
      </c>
      <c r="S38" s="43">
        <f t="shared" si="6"/>
        <v>18000</v>
      </c>
      <c r="T38" s="40"/>
    </row>
    <row r="39" spans="1:20">
      <c r="A39" s="30"/>
      <c r="B39" s="26" t="s">
        <v>377</v>
      </c>
      <c r="C39" s="24">
        <v>0</v>
      </c>
      <c r="D39" s="30"/>
      <c r="E39" s="30"/>
      <c r="F39" s="30"/>
      <c r="G39" s="30"/>
      <c r="H39" s="24">
        <v>0</v>
      </c>
      <c r="I39" s="30"/>
      <c r="J39" s="30"/>
      <c r="K39" s="30"/>
      <c r="L39" s="30"/>
      <c r="M39" s="30">
        <v>5</v>
      </c>
      <c r="N39" s="30"/>
      <c r="O39" s="30"/>
      <c r="P39" s="30"/>
      <c r="Q39" s="39">
        <f t="shared" si="8"/>
        <v>30000</v>
      </c>
      <c r="R39" s="43">
        <v>50</v>
      </c>
      <c r="S39" s="43">
        <f t="shared" si="6"/>
        <v>15000</v>
      </c>
      <c r="T39" s="40"/>
    </row>
    <row r="40" spans="1:20">
      <c r="A40" s="30" t="s">
        <v>55</v>
      </c>
      <c r="B40" s="26"/>
      <c r="C40" s="24">
        <f t="shared" si="1"/>
        <v>42</v>
      </c>
      <c r="D40" s="30"/>
      <c r="E40" s="30"/>
      <c r="F40" s="30">
        <f>F41</f>
        <v>42</v>
      </c>
      <c r="G40" s="30"/>
      <c r="H40" s="24">
        <f t="shared" si="2"/>
        <v>18</v>
      </c>
      <c r="I40" s="30"/>
      <c r="J40" s="30"/>
      <c r="K40" s="30">
        <f>K41</f>
        <v>18</v>
      </c>
      <c r="L40" s="30"/>
      <c r="M40" s="30"/>
      <c r="N40" s="30"/>
      <c r="O40" s="30">
        <v>14</v>
      </c>
      <c r="P40" s="30">
        <v>7</v>
      </c>
      <c r="Q40" s="39">
        <f t="shared" si="8"/>
        <v>960000</v>
      </c>
      <c r="R40" s="43">
        <v>50</v>
      </c>
      <c r="S40" s="43">
        <f t="shared" si="6"/>
        <v>480000</v>
      </c>
      <c r="T40" s="40"/>
    </row>
    <row r="41" spans="1:20">
      <c r="A41" s="30"/>
      <c r="B41" s="26" t="s">
        <v>56</v>
      </c>
      <c r="C41" s="24">
        <f t="shared" si="1"/>
        <v>42</v>
      </c>
      <c r="D41" s="30"/>
      <c r="E41" s="30"/>
      <c r="F41" s="30">
        <v>42</v>
      </c>
      <c r="G41" s="30"/>
      <c r="H41" s="24">
        <f t="shared" si="2"/>
        <v>18</v>
      </c>
      <c r="I41" s="30"/>
      <c r="J41" s="30"/>
      <c r="K41" s="30">
        <v>18</v>
      </c>
      <c r="L41" s="30"/>
      <c r="M41" s="30"/>
      <c r="N41" s="30"/>
      <c r="O41" s="30"/>
      <c r="P41" s="30"/>
      <c r="Q41" s="39">
        <f t="shared" si="8"/>
        <v>834000</v>
      </c>
      <c r="R41" s="43">
        <v>50</v>
      </c>
      <c r="S41" s="43">
        <f t="shared" si="6"/>
        <v>417000</v>
      </c>
      <c r="T41" s="40"/>
    </row>
    <row r="42" spans="1:20">
      <c r="A42" s="30" t="s">
        <v>57</v>
      </c>
      <c r="B42" s="26"/>
      <c r="C42" s="24">
        <f t="shared" si="1"/>
        <v>237</v>
      </c>
      <c r="D42" s="30"/>
      <c r="E42" s="30"/>
      <c r="F42" s="30">
        <f t="shared" ref="F42:K42" si="9">F43</f>
        <v>237</v>
      </c>
      <c r="G42" s="30"/>
      <c r="H42" s="24">
        <f t="shared" si="2"/>
        <v>198</v>
      </c>
      <c r="I42" s="30"/>
      <c r="J42" s="30">
        <f t="shared" si="9"/>
        <v>10</v>
      </c>
      <c r="K42" s="30">
        <f t="shared" si="9"/>
        <v>188</v>
      </c>
      <c r="L42" s="30"/>
      <c r="M42" s="30"/>
      <c r="N42" s="30"/>
      <c r="O42" s="30">
        <v>72</v>
      </c>
      <c r="P42" s="30">
        <v>54</v>
      </c>
      <c r="Q42" s="39">
        <f t="shared" si="8"/>
        <v>7303500</v>
      </c>
      <c r="R42" s="43">
        <v>50</v>
      </c>
      <c r="S42" s="43">
        <f t="shared" si="6"/>
        <v>3651750</v>
      </c>
      <c r="T42" s="40"/>
    </row>
    <row r="43" spans="1:20">
      <c r="A43" s="30"/>
      <c r="B43" s="26" t="s">
        <v>58</v>
      </c>
      <c r="C43" s="24">
        <f t="shared" si="1"/>
        <v>237</v>
      </c>
      <c r="D43" s="30"/>
      <c r="E43" s="30"/>
      <c r="F43" s="30">
        <v>237</v>
      </c>
      <c r="G43" s="30"/>
      <c r="H43" s="24">
        <f t="shared" si="2"/>
        <v>198</v>
      </c>
      <c r="I43" s="30"/>
      <c r="J43" s="30">
        <v>10</v>
      </c>
      <c r="K43" s="30">
        <v>188</v>
      </c>
      <c r="L43" s="30"/>
      <c r="M43" s="30"/>
      <c r="N43" s="30"/>
      <c r="O43" s="30"/>
      <c r="P43" s="30"/>
      <c r="Q43" s="39">
        <f t="shared" si="8"/>
        <v>6547500</v>
      </c>
      <c r="R43" s="43">
        <v>50</v>
      </c>
      <c r="S43" s="43">
        <f t="shared" si="6"/>
        <v>3273750</v>
      </c>
      <c r="T43" s="40"/>
    </row>
    <row r="44" spans="1:20">
      <c r="A44" s="30" t="s">
        <v>59</v>
      </c>
      <c r="B44" s="26"/>
      <c r="C44" s="24">
        <f t="shared" si="1"/>
        <v>31</v>
      </c>
      <c r="D44" s="30"/>
      <c r="E44" s="30"/>
      <c r="F44" s="30">
        <v>31</v>
      </c>
      <c r="G44" s="30"/>
      <c r="H44" s="24">
        <f t="shared" si="2"/>
        <v>9</v>
      </c>
      <c r="I44" s="30"/>
      <c r="J44" s="30"/>
      <c r="K44" s="30">
        <v>9</v>
      </c>
      <c r="L44" s="30"/>
      <c r="M44" s="30"/>
      <c r="N44" s="30"/>
      <c r="O44" s="30">
        <v>59</v>
      </c>
      <c r="P44" s="30">
        <v>23</v>
      </c>
      <c r="Q44" s="39">
        <f t="shared" si="8"/>
        <v>1024000</v>
      </c>
      <c r="R44" s="43">
        <v>50</v>
      </c>
      <c r="S44" s="43">
        <f t="shared" si="6"/>
        <v>512000</v>
      </c>
      <c r="T44" s="40"/>
    </row>
    <row r="45" spans="1:20">
      <c r="A45" s="30"/>
      <c r="B45" s="26" t="s">
        <v>60</v>
      </c>
      <c r="C45" s="24">
        <f t="shared" si="1"/>
        <v>31</v>
      </c>
      <c r="D45" s="30"/>
      <c r="E45" s="30"/>
      <c r="F45" s="30">
        <v>31</v>
      </c>
      <c r="G45" s="30"/>
      <c r="H45" s="24">
        <f t="shared" si="2"/>
        <v>9</v>
      </c>
      <c r="I45" s="30"/>
      <c r="J45" s="30"/>
      <c r="K45" s="30">
        <v>9</v>
      </c>
      <c r="L45" s="30"/>
      <c r="M45" s="30"/>
      <c r="N45" s="30"/>
      <c r="O45" s="30"/>
      <c r="P45" s="30"/>
      <c r="Q45" s="39">
        <f t="shared" si="8"/>
        <v>532000</v>
      </c>
      <c r="R45" s="43">
        <v>50</v>
      </c>
      <c r="S45" s="43">
        <f t="shared" si="6"/>
        <v>266000</v>
      </c>
      <c r="T45" s="40"/>
    </row>
    <row r="46" spans="1:20">
      <c r="A46" s="30" t="s">
        <v>61</v>
      </c>
      <c r="B46" s="26"/>
      <c r="C46" s="24">
        <f t="shared" si="1"/>
        <v>28</v>
      </c>
      <c r="D46" s="30"/>
      <c r="E46" s="30"/>
      <c r="F46" s="30">
        <f>F47</f>
        <v>28</v>
      </c>
      <c r="G46" s="30"/>
      <c r="H46" s="24">
        <f t="shared" si="2"/>
        <v>20</v>
      </c>
      <c r="I46" s="30"/>
      <c r="J46" s="30"/>
      <c r="K46" s="30">
        <f>K47</f>
        <v>20</v>
      </c>
      <c r="L46" s="30"/>
      <c r="M46" s="30"/>
      <c r="N46" s="30"/>
      <c r="O46" s="30">
        <v>23</v>
      </c>
      <c r="P46" s="30">
        <v>7</v>
      </c>
      <c r="Q46" s="39">
        <f t="shared" si="8"/>
        <v>892000</v>
      </c>
      <c r="R46" s="43">
        <v>50</v>
      </c>
      <c r="S46" s="43">
        <f t="shared" si="6"/>
        <v>446000</v>
      </c>
      <c r="T46" s="40"/>
    </row>
    <row r="47" spans="1:20">
      <c r="A47" s="30"/>
      <c r="B47" s="26" t="s">
        <v>62</v>
      </c>
      <c r="C47" s="24">
        <f t="shared" si="1"/>
        <v>28</v>
      </c>
      <c r="D47" s="30"/>
      <c r="E47" s="30"/>
      <c r="F47" s="30">
        <v>28</v>
      </c>
      <c r="G47" s="30"/>
      <c r="H47" s="24">
        <f t="shared" si="2"/>
        <v>20</v>
      </c>
      <c r="I47" s="30"/>
      <c r="J47" s="30"/>
      <c r="K47" s="30">
        <v>20</v>
      </c>
      <c r="L47" s="30"/>
      <c r="M47" s="30"/>
      <c r="N47" s="30"/>
      <c r="O47" s="30"/>
      <c r="P47" s="30"/>
      <c r="Q47" s="39">
        <f t="shared" si="8"/>
        <v>712000</v>
      </c>
      <c r="R47" s="43">
        <v>50</v>
      </c>
      <c r="S47" s="43">
        <f t="shared" si="6"/>
        <v>356000</v>
      </c>
      <c r="T47" s="40"/>
    </row>
    <row r="48" spans="1:20">
      <c r="A48" s="30" t="s">
        <v>63</v>
      </c>
      <c r="B48" s="26"/>
      <c r="C48" s="24">
        <f t="shared" si="1"/>
        <v>30</v>
      </c>
      <c r="D48" s="30"/>
      <c r="E48" s="30"/>
      <c r="F48" s="30">
        <f>F49</f>
        <v>14</v>
      </c>
      <c r="G48" s="30">
        <f>G49</f>
        <v>16</v>
      </c>
      <c r="H48" s="24">
        <f t="shared" si="2"/>
        <v>34</v>
      </c>
      <c r="I48" s="30">
        <f>I49</f>
        <v>1</v>
      </c>
      <c r="J48" s="30"/>
      <c r="K48" s="30">
        <f>K49</f>
        <v>25</v>
      </c>
      <c r="L48" s="30">
        <f>L49</f>
        <v>8</v>
      </c>
      <c r="M48" s="30"/>
      <c r="N48" s="30"/>
      <c r="O48" s="30">
        <v>139</v>
      </c>
      <c r="P48" s="30">
        <v>68</v>
      </c>
      <c r="Q48" s="39">
        <f t="shared" si="8"/>
        <v>2246100</v>
      </c>
      <c r="R48" s="43">
        <v>50</v>
      </c>
      <c r="S48" s="43">
        <f t="shared" si="6"/>
        <v>1123050</v>
      </c>
      <c r="T48" s="40"/>
    </row>
    <row r="49" spans="1:21">
      <c r="A49" s="30"/>
      <c r="B49" s="26" t="s">
        <v>64</v>
      </c>
      <c r="C49" s="24">
        <f t="shared" si="1"/>
        <v>30</v>
      </c>
      <c r="D49" s="30"/>
      <c r="E49" s="30"/>
      <c r="F49" s="30">
        <v>14</v>
      </c>
      <c r="G49" s="30">
        <v>16</v>
      </c>
      <c r="H49" s="24">
        <f t="shared" si="2"/>
        <v>34</v>
      </c>
      <c r="I49" s="30">
        <v>1</v>
      </c>
      <c r="J49" s="30"/>
      <c r="K49" s="30">
        <v>25</v>
      </c>
      <c r="L49" s="30">
        <v>8</v>
      </c>
      <c r="M49" s="30"/>
      <c r="N49" s="30"/>
      <c r="O49" s="30"/>
      <c r="P49" s="30"/>
      <c r="Q49" s="39">
        <f t="shared" si="8"/>
        <v>1004100</v>
      </c>
      <c r="R49" s="43">
        <v>50</v>
      </c>
      <c r="S49" s="43">
        <f t="shared" si="6"/>
        <v>502050</v>
      </c>
      <c r="T49" s="40"/>
    </row>
    <row r="50" spans="1:21">
      <c r="A50" s="30" t="s">
        <v>65</v>
      </c>
      <c r="B50" s="26"/>
      <c r="C50" s="24">
        <f t="shared" si="1"/>
        <v>21</v>
      </c>
      <c r="D50" s="30"/>
      <c r="E50" s="30"/>
      <c r="F50" s="30">
        <f>F51</f>
        <v>21</v>
      </c>
      <c r="G50" s="30"/>
      <c r="H50" s="24">
        <f t="shared" si="2"/>
        <v>0</v>
      </c>
      <c r="I50" s="30"/>
      <c r="J50" s="30"/>
      <c r="K50" s="30">
        <f>K51</f>
        <v>0</v>
      </c>
      <c r="L50" s="30">
        <f>L51</f>
        <v>0</v>
      </c>
      <c r="M50" s="30"/>
      <c r="N50" s="30"/>
      <c r="O50" s="30">
        <v>101</v>
      </c>
      <c r="P50" s="30">
        <v>51</v>
      </c>
      <c r="Q50" s="39">
        <f t="shared" si="8"/>
        <v>1153500</v>
      </c>
      <c r="R50" s="43">
        <v>50</v>
      </c>
      <c r="S50" s="43">
        <f t="shared" si="6"/>
        <v>576750</v>
      </c>
      <c r="T50" s="40"/>
    </row>
    <row r="51" spans="1:21">
      <c r="A51" s="30"/>
      <c r="B51" s="26" t="s">
        <v>66</v>
      </c>
      <c r="C51" s="24">
        <f t="shared" si="1"/>
        <v>21</v>
      </c>
      <c r="D51" s="30"/>
      <c r="E51" s="30"/>
      <c r="F51" s="30">
        <v>21</v>
      </c>
      <c r="G51" s="30"/>
      <c r="H51" s="24">
        <v>0</v>
      </c>
      <c r="I51" s="30"/>
      <c r="J51" s="30"/>
      <c r="K51" s="30"/>
      <c r="L51" s="30"/>
      <c r="M51" s="30"/>
      <c r="N51" s="30"/>
      <c r="O51" s="30"/>
      <c r="P51" s="30"/>
      <c r="Q51" s="39">
        <f t="shared" si="8"/>
        <v>241500</v>
      </c>
      <c r="R51" s="43">
        <v>50</v>
      </c>
      <c r="S51" s="43">
        <f t="shared" si="6"/>
        <v>120750</v>
      </c>
      <c r="T51" s="40"/>
    </row>
    <row r="52" spans="1:21">
      <c r="A52" s="30" t="s">
        <v>67</v>
      </c>
      <c r="B52" s="26"/>
      <c r="C52" s="24">
        <v>0</v>
      </c>
      <c r="D52" s="30"/>
      <c r="E52" s="30"/>
      <c r="F52" s="30"/>
      <c r="G52" s="30"/>
      <c r="H52" s="24">
        <v>0</v>
      </c>
      <c r="I52" s="30"/>
      <c r="J52" s="30"/>
      <c r="K52" s="30"/>
      <c r="L52" s="30"/>
      <c r="M52" s="30">
        <f>M53+M54</f>
        <v>10</v>
      </c>
      <c r="N52" s="30"/>
      <c r="O52" s="30">
        <v>26</v>
      </c>
      <c r="P52" s="30">
        <v>6</v>
      </c>
      <c r="Q52" s="39">
        <f t="shared" si="8"/>
        <v>252000</v>
      </c>
      <c r="R52" s="43">
        <v>50</v>
      </c>
      <c r="S52" s="43">
        <f t="shared" si="6"/>
        <v>126000</v>
      </c>
      <c r="T52" s="40"/>
    </row>
    <row r="53" spans="1:21">
      <c r="A53" s="30"/>
      <c r="B53" s="26" t="s">
        <v>68</v>
      </c>
      <c r="C53" s="24">
        <v>0</v>
      </c>
      <c r="D53" s="30"/>
      <c r="E53" s="30"/>
      <c r="F53" s="30"/>
      <c r="G53" s="30"/>
      <c r="H53" s="24">
        <v>0</v>
      </c>
      <c r="I53" s="30"/>
      <c r="J53" s="30"/>
      <c r="K53" s="30"/>
      <c r="L53" s="30"/>
      <c r="M53" s="30">
        <v>5</v>
      </c>
      <c r="N53" s="30"/>
      <c r="O53" s="30"/>
      <c r="P53" s="30"/>
      <c r="Q53" s="39">
        <f t="shared" si="8"/>
        <v>30000</v>
      </c>
      <c r="R53" s="43">
        <v>50</v>
      </c>
      <c r="S53" s="43">
        <f t="shared" si="6"/>
        <v>15000</v>
      </c>
      <c r="T53" s="40"/>
    </row>
    <row r="54" spans="1:21" ht="17.100000000000001" customHeight="1">
      <c r="A54" s="30"/>
      <c r="B54" s="26" t="s">
        <v>69</v>
      </c>
      <c r="C54" s="24">
        <v>0</v>
      </c>
      <c r="D54" s="30"/>
      <c r="E54" s="30"/>
      <c r="F54" s="30"/>
      <c r="G54" s="30"/>
      <c r="H54" s="24">
        <v>0</v>
      </c>
      <c r="I54" s="30"/>
      <c r="J54" s="30"/>
      <c r="K54" s="30"/>
      <c r="L54" s="30"/>
      <c r="M54" s="30">
        <v>5</v>
      </c>
      <c r="N54" s="30"/>
      <c r="O54" s="30"/>
      <c r="P54" s="30"/>
      <c r="Q54" s="39">
        <f t="shared" si="8"/>
        <v>30000</v>
      </c>
      <c r="R54" s="43">
        <v>50</v>
      </c>
      <c r="S54" s="43">
        <f t="shared" si="6"/>
        <v>15000</v>
      </c>
      <c r="T54" s="40"/>
    </row>
    <row r="55" spans="1:21">
      <c r="A55" s="31" t="s">
        <v>70</v>
      </c>
      <c r="B55" s="32"/>
      <c r="C55" s="29">
        <f t="shared" ref="C55:C71" si="10">SUM(D55,E55,F55,G55)</f>
        <v>201</v>
      </c>
      <c r="D55" s="29"/>
      <c r="E55" s="29">
        <f>E56+E57+E58+E60</f>
        <v>15</v>
      </c>
      <c r="F55" s="29">
        <f>F56+F57+F58+F60</f>
        <v>163</v>
      </c>
      <c r="G55" s="29">
        <f>G56+G57+G58+G60</f>
        <v>23</v>
      </c>
      <c r="H55" s="29">
        <f t="shared" ref="H55:H71" si="11">SUM(I55,J55,K55,L55)</f>
        <v>138</v>
      </c>
      <c r="I55" s="29">
        <f>I56+I57+I58+I60</f>
        <v>13</v>
      </c>
      <c r="J55" s="29">
        <f>J56+J57+J58+J60</f>
        <v>15</v>
      </c>
      <c r="K55" s="29">
        <f t="shared" ref="K55:P55" si="12">K56+K57+K58+K60</f>
        <v>98</v>
      </c>
      <c r="L55" s="29">
        <f t="shared" si="12"/>
        <v>12</v>
      </c>
      <c r="M55" s="29"/>
      <c r="N55" s="29"/>
      <c r="O55" s="29">
        <f t="shared" si="12"/>
        <v>126</v>
      </c>
      <c r="P55" s="29">
        <f t="shared" si="12"/>
        <v>32</v>
      </c>
      <c r="Q55" s="42">
        <f t="shared" si="8"/>
        <v>5806800</v>
      </c>
      <c r="R55" s="44"/>
      <c r="S55" s="42">
        <f>S56+S57+S58+S60</f>
        <v>2903400</v>
      </c>
      <c r="T55" s="40"/>
      <c r="U55" s="41"/>
    </row>
    <row r="56" spans="1:21">
      <c r="A56" s="30" t="s">
        <v>71</v>
      </c>
      <c r="B56" s="26" t="s">
        <v>72</v>
      </c>
      <c r="C56" s="24">
        <f t="shared" si="10"/>
        <v>156</v>
      </c>
      <c r="D56" s="30"/>
      <c r="E56" s="30">
        <v>13</v>
      </c>
      <c r="F56" s="30">
        <v>120</v>
      </c>
      <c r="G56" s="30">
        <v>23</v>
      </c>
      <c r="H56" s="24">
        <f t="shared" si="11"/>
        <v>124</v>
      </c>
      <c r="I56" s="30">
        <v>13</v>
      </c>
      <c r="J56" s="30">
        <v>10</v>
      </c>
      <c r="K56" s="30">
        <v>89</v>
      </c>
      <c r="L56" s="30">
        <v>12</v>
      </c>
      <c r="M56" s="30"/>
      <c r="N56" s="30"/>
      <c r="O56" s="30"/>
      <c r="P56" s="30"/>
      <c r="Q56" s="39">
        <f t="shared" si="8"/>
        <v>4092400</v>
      </c>
      <c r="R56" s="43">
        <v>50</v>
      </c>
      <c r="S56" s="43">
        <f>Q56*R56/100</f>
        <v>2046200</v>
      </c>
      <c r="T56" s="40"/>
    </row>
    <row r="57" spans="1:21">
      <c r="A57" s="30" t="s">
        <v>73</v>
      </c>
      <c r="B57" s="26"/>
      <c r="C57" s="24">
        <f t="shared" si="10"/>
        <v>0</v>
      </c>
      <c r="D57" s="30"/>
      <c r="E57" s="30"/>
      <c r="F57" s="30"/>
      <c r="G57" s="30"/>
      <c r="H57" s="24">
        <f t="shared" si="11"/>
        <v>0</v>
      </c>
      <c r="I57" s="30"/>
      <c r="J57" s="30"/>
      <c r="K57" s="30"/>
      <c r="L57" s="30"/>
      <c r="M57" s="30"/>
      <c r="N57" s="30"/>
      <c r="O57" s="30">
        <v>73</v>
      </c>
      <c r="P57" s="30">
        <v>15</v>
      </c>
      <c r="Q57" s="39">
        <f t="shared" si="8"/>
        <v>528000</v>
      </c>
      <c r="R57" s="43">
        <v>50</v>
      </c>
      <c r="S57" s="43">
        <f>Q57*R57/100</f>
        <v>264000</v>
      </c>
      <c r="T57" s="40"/>
    </row>
    <row r="58" spans="1:21">
      <c r="A58" s="30" t="s">
        <v>74</v>
      </c>
      <c r="B58" s="26"/>
      <c r="C58" s="24">
        <f t="shared" si="10"/>
        <v>45</v>
      </c>
      <c r="D58" s="30"/>
      <c r="E58" s="30">
        <f t="shared" ref="E58:K58" si="13">E59</f>
        <v>2</v>
      </c>
      <c r="F58" s="30">
        <f t="shared" si="13"/>
        <v>43</v>
      </c>
      <c r="G58" s="30"/>
      <c r="H58" s="24">
        <f t="shared" si="11"/>
        <v>14</v>
      </c>
      <c r="I58" s="30"/>
      <c r="J58" s="30">
        <f t="shared" si="13"/>
        <v>5</v>
      </c>
      <c r="K58" s="30">
        <f t="shared" si="13"/>
        <v>9</v>
      </c>
      <c r="L58" s="30"/>
      <c r="M58" s="30"/>
      <c r="N58" s="30"/>
      <c r="O58" s="30">
        <v>19</v>
      </c>
      <c r="P58" s="30">
        <v>7</v>
      </c>
      <c r="Q58" s="39">
        <f t="shared" si="8"/>
        <v>922400</v>
      </c>
      <c r="R58" s="43">
        <v>50</v>
      </c>
      <c r="S58" s="43">
        <f>Q58*R58/100</f>
        <v>461200</v>
      </c>
      <c r="T58" s="40"/>
    </row>
    <row r="59" spans="1:21">
      <c r="A59" s="30"/>
      <c r="B59" s="26" t="s">
        <v>75</v>
      </c>
      <c r="C59" s="24">
        <f t="shared" si="10"/>
        <v>45</v>
      </c>
      <c r="D59" s="30"/>
      <c r="E59" s="30">
        <v>2</v>
      </c>
      <c r="F59" s="30">
        <v>43</v>
      </c>
      <c r="G59" s="30"/>
      <c r="H59" s="24">
        <f t="shared" si="11"/>
        <v>14</v>
      </c>
      <c r="I59" s="30"/>
      <c r="J59" s="30">
        <v>5</v>
      </c>
      <c r="K59" s="30">
        <v>9</v>
      </c>
      <c r="L59" s="30"/>
      <c r="M59" s="30"/>
      <c r="N59" s="30"/>
      <c r="O59" s="30"/>
      <c r="P59" s="30"/>
      <c r="Q59" s="39">
        <f t="shared" si="8"/>
        <v>766400</v>
      </c>
      <c r="R59" s="43">
        <v>50</v>
      </c>
      <c r="S59" s="43">
        <f>Q59*R59/100</f>
        <v>383200</v>
      </c>
      <c r="T59" s="40"/>
    </row>
    <row r="60" spans="1:21">
      <c r="A60" s="24" t="s">
        <v>76</v>
      </c>
      <c r="B60" s="26"/>
      <c r="C60" s="24">
        <f t="shared" si="10"/>
        <v>0</v>
      </c>
      <c r="D60" s="30"/>
      <c r="E60" s="30"/>
      <c r="F60" s="30"/>
      <c r="G60" s="30"/>
      <c r="H60" s="24">
        <f t="shared" si="11"/>
        <v>0</v>
      </c>
      <c r="I60" s="30"/>
      <c r="J60" s="30"/>
      <c r="K60" s="30"/>
      <c r="L60" s="30"/>
      <c r="M60" s="30"/>
      <c r="N60" s="30"/>
      <c r="O60" s="30">
        <v>34</v>
      </c>
      <c r="P60" s="30">
        <v>10</v>
      </c>
      <c r="Q60" s="39">
        <f t="shared" si="8"/>
        <v>264000</v>
      </c>
      <c r="R60" s="43">
        <v>50</v>
      </c>
      <c r="S60" s="43">
        <f>Q60*R60/100</f>
        <v>132000</v>
      </c>
      <c r="T60" s="40"/>
    </row>
    <row r="61" spans="1:21">
      <c r="A61" s="31" t="s">
        <v>77</v>
      </c>
      <c r="B61" s="32"/>
      <c r="C61" s="29">
        <f t="shared" si="10"/>
        <v>418</v>
      </c>
      <c r="D61" s="29">
        <f>SUM(D62,D65,D67,D73,D78,D80,D81)</f>
        <v>40</v>
      </c>
      <c r="E61" s="29">
        <f t="shared" ref="E61:P61" si="14">SUM(E62,E65,E67,E73,E78,E80,E81)</f>
        <v>235</v>
      </c>
      <c r="F61" s="29">
        <f t="shared" si="14"/>
        <v>132</v>
      </c>
      <c r="G61" s="29">
        <f t="shared" si="14"/>
        <v>11</v>
      </c>
      <c r="H61" s="29">
        <f t="shared" si="11"/>
        <v>117</v>
      </c>
      <c r="I61" s="29">
        <f t="shared" si="14"/>
        <v>0</v>
      </c>
      <c r="J61" s="29">
        <f t="shared" si="14"/>
        <v>114</v>
      </c>
      <c r="K61" s="29">
        <v>3</v>
      </c>
      <c r="L61" s="29"/>
      <c r="M61" s="29">
        <f t="shared" si="14"/>
        <v>61</v>
      </c>
      <c r="N61" s="29">
        <f t="shared" si="14"/>
        <v>0</v>
      </c>
      <c r="O61" s="29">
        <f t="shared" si="14"/>
        <v>618</v>
      </c>
      <c r="P61" s="29">
        <f t="shared" si="14"/>
        <v>113</v>
      </c>
      <c r="Q61" s="42">
        <f t="shared" si="8"/>
        <v>10763400</v>
      </c>
      <c r="R61" s="42"/>
      <c r="S61" s="42">
        <f>SUM(S62,S65,S67,S73,S78,S80,S81)</f>
        <v>7012140</v>
      </c>
      <c r="T61" s="40"/>
      <c r="U61" s="41"/>
    </row>
    <row r="62" spans="1:21" ht="13.5" customHeight="1">
      <c r="A62" s="30" t="s">
        <v>78</v>
      </c>
      <c r="B62" s="33"/>
      <c r="C62" s="24">
        <f t="shared" si="10"/>
        <v>265</v>
      </c>
      <c r="D62" s="30">
        <f t="shared" ref="D62:J62" si="15">D63+D64</f>
        <v>40</v>
      </c>
      <c r="E62" s="30">
        <f t="shared" si="15"/>
        <v>209</v>
      </c>
      <c r="F62" s="30">
        <f t="shared" si="15"/>
        <v>7</v>
      </c>
      <c r="G62" s="30">
        <f t="shared" si="15"/>
        <v>9</v>
      </c>
      <c r="H62" s="24">
        <f t="shared" si="11"/>
        <v>114</v>
      </c>
      <c r="I62" s="30">
        <f t="shared" si="15"/>
        <v>0</v>
      </c>
      <c r="J62" s="30">
        <f t="shared" si="15"/>
        <v>114</v>
      </c>
      <c r="K62" s="30"/>
      <c r="L62" s="30"/>
      <c r="M62" s="30"/>
      <c r="N62" s="30"/>
      <c r="O62" s="30">
        <v>1</v>
      </c>
      <c r="P62" s="30"/>
      <c r="Q62" s="39">
        <f t="shared" si="8"/>
        <v>4259200</v>
      </c>
      <c r="R62" s="43">
        <v>60</v>
      </c>
      <c r="S62" s="43">
        <f t="shared" ref="S62:S82" si="16">Q62*R62/100</f>
        <v>2555520</v>
      </c>
      <c r="T62" s="40"/>
    </row>
    <row r="63" spans="1:21">
      <c r="A63" s="30"/>
      <c r="B63" s="26" t="s">
        <v>79</v>
      </c>
      <c r="C63" s="24">
        <f t="shared" si="10"/>
        <v>204</v>
      </c>
      <c r="D63" s="30"/>
      <c r="E63" s="30">
        <v>204</v>
      </c>
      <c r="F63" s="30"/>
      <c r="G63" s="30"/>
      <c r="H63" s="24">
        <f t="shared" si="11"/>
        <v>114</v>
      </c>
      <c r="I63" s="30"/>
      <c r="J63" s="30">
        <v>114</v>
      </c>
      <c r="K63" s="30"/>
      <c r="L63" s="30"/>
      <c r="M63" s="30"/>
      <c r="N63" s="30"/>
      <c r="O63" s="30"/>
      <c r="P63" s="30"/>
      <c r="Q63" s="39">
        <f t="shared" si="8"/>
        <v>3655200</v>
      </c>
      <c r="R63" s="43">
        <v>60</v>
      </c>
      <c r="S63" s="43">
        <f t="shared" si="16"/>
        <v>2193120</v>
      </c>
      <c r="T63" s="40"/>
    </row>
    <row r="64" spans="1:21">
      <c r="A64" s="30"/>
      <c r="B64" s="26" t="s">
        <v>80</v>
      </c>
      <c r="C64" s="24">
        <f t="shared" si="10"/>
        <v>61</v>
      </c>
      <c r="D64" s="30">
        <v>40</v>
      </c>
      <c r="E64" s="30">
        <v>5</v>
      </c>
      <c r="F64" s="30">
        <v>7</v>
      </c>
      <c r="G64" s="30">
        <v>9</v>
      </c>
      <c r="H64" s="24">
        <f t="shared" si="11"/>
        <v>0</v>
      </c>
      <c r="I64" s="30"/>
      <c r="J64" s="30"/>
      <c r="K64" s="30"/>
      <c r="L64" s="30"/>
      <c r="M64" s="30"/>
      <c r="N64" s="30"/>
      <c r="O64" s="30"/>
      <c r="P64" s="30"/>
      <c r="Q64" s="39">
        <f t="shared" si="8"/>
        <v>598000</v>
      </c>
      <c r="R64" s="43">
        <v>60</v>
      </c>
      <c r="S64" s="43">
        <f t="shared" si="16"/>
        <v>358800</v>
      </c>
      <c r="T64" s="40"/>
    </row>
    <row r="65" spans="1:20">
      <c r="A65" s="30" t="s">
        <v>81</v>
      </c>
      <c r="B65" s="26"/>
      <c r="C65" s="24">
        <f t="shared" si="10"/>
        <v>9</v>
      </c>
      <c r="D65" s="30"/>
      <c r="E65" s="30">
        <v>2</v>
      </c>
      <c r="F65" s="30">
        <v>5</v>
      </c>
      <c r="G65" s="30">
        <v>2</v>
      </c>
      <c r="H65" s="24">
        <f t="shared" si="11"/>
        <v>0</v>
      </c>
      <c r="I65" s="30"/>
      <c r="J65" s="30"/>
      <c r="K65" s="30"/>
      <c r="L65" s="30"/>
      <c r="M65" s="30"/>
      <c r="N65" s="30"/>
      <c r="O65" s="30">
        <v>126</v>
      </c>
      <c r="P65" s="30">
        <v>21</v>
      </c>
      <c r="Q65" s="39">
        <f t="shared" si="8"/>
        <v>980900</v>
      </c>
      <c r="R65" s="43">
        <v>60</v>
      </c>
      <c r="S65" s="43">
        <f t="shared" si="16"/>
        <v>588540</v>
      </c>
      <c r="T65" s="40"/>
    </row>
    <row r="66" spans="1:20">
      <c r="A66" s="30"/>
      <c r="B66" s="26" t="s">
        <v>82</v>
      </c>
      <c r="C66" s="24">
        <f t="shared" si="10"/>
        <v>9</v>
      </c>
      <c r="D66" s="30"/>
      <c r="E66" s="30">
        <v>2</v>
      </c>
      <c r="F66" s="30">
        <v>5</v>
      </c>
      <c r="G66" s="30">
        <v>2</v>
      </c>
      <c r="H66" s="24">
        <f t="shared" si="11"/>
        <v>0</v>
      </c>
      <c r="I66" s="30"/>
      <c r="J66" s="30"/>
      <c r="K66" s="30"/>
      <c r="L66" s="30"/>
      <c r="M66" s="30"/>
      <c r="N66" s="30"/>
      <c r="O66" s="30"/>
      <c r="P66" s="30"/>
      <c r="Q66" s="39">
        <f t="shared" si="8"/>
        <v>98900</v>
      </c>
      <c r="R66" s="43">
        <v>60</v>
      </c>
      <c r="S66" s="43">
        <f t="shared" si="16"/>
        <v>59340</v>
      </c>
      <c r="T66" s="40"/>
    </row>
    <row r="67" spans="1:20">
      <c r="A67" s="30" t="s">
        <v>83</v>
      </c>
      <c r="B67" s="25"/>
      <c r="C67" s="24">
        <f t="shared" si="10"/>
        <v>132</v>
      </c>
      <c r="D67" s="30"/>
      <c r="E67" s="30">
        <v>24</v>
      </c>
      <c r="F67" s="30">
        <f>F68+F69+F70+F71+F72</f>
        <v>108</v>
      </c>
      <c r="G67" s="30"/>
      <c r="H67" s="24">
        <f t="shared" si="11"/>
        <v>0</v>
      </c>
      <c r="I67" s="30"/>
      <c r="J67" s="30"/>
      <c r="K67" s="30"/>
      <c r="L67" s="30"/>
      <c r="M67" s="30">
        <f>M68+M69+M70+M71</f>
        <v>29</v>
      </c>
      <c r="N67" s="30"/>
      <c r="O67" s="30">
        <v>78</v>
      </c>
      <c r="P67" s="30">
        <v>22</v>
      </c>
      <c r="Q67" s="39">
        <f t="shared" si="8"/>
        <v>2236800</v>
      </c>
      <c r="R67" s="43">
        <v>60</v>
      </c>
      <c r="S67" s="43">
        <f t="shared" si="16"/>
        <v>1342080</v>
      </c>
      <c r="T67" s="40"/>
    </row>
    <row r="68" spans="1:20">
      <c r="A68" s="30"/>
      <c r="B68" s="26" t="s">
        <v>84</v>
      </c>
      <c r="C68" s="24">
        <f t="shared" si="10"/>
        <v>78</v>
      </c>
      <c r="D68" s="30"/>
      <c r="E68" s="30"/>
      <c r="F68" s="30">
        <v>78</v>
      </c>
      <c r="G68" s="30"/>
      <c r="H68" s="24">
        <f t="shared" si="11"/>
        <v>0</v>
      </c>
      <c r="I68" s="30"/>
      <c r="J68" s="30"/>
      <c r="K68" s="30"/>
      <c r="L68" s="30"/>
      <c r="M68" s="30"/>
      <c r="N68" s="30"/>
      <c r="O68" s="30"/>
      <c r="P68" s="30"/>
      <c r="Q68" s="39">
        <f t="shared" si="8"/>
        <v>897000</v>
      </c>
      <c r="R68" s="43">
        <v>60</v>
      </c>
      <c r="S68" s="43">
        <f t="shared" si="16"/>
        <v>538200</v>
      </c>
      <c r="T68" s="40"/>
    </row>
    <row r="69" spans="1:20">
      <c r="A69" s="30"/>
      <c r="B69" s="26" t="s">
        <v>85</v>
      </c>
      <c r="C69" s="24">
        <f t="shared" si="10"/>
        <v>0</v>
      </c>
      <c r="D69" s="30"/>
      <c r="E69" s="30"/>
      <c r="F69" s="30"/>
      <c r="G69" s="30"/>
      <c r="H69" s="24">
        <f t="shared" si="11"/>
        <v>0</v>
      </c>
      <c r="I69" s="30"/>
      <c r="J69" s="30"/>
      <c r="K69" s="30"/>
      <c r="L69" s="30"/>
      <c r="M69" s="30">
        <v>12</v>
      </c>
      <c r="N69" s="30"/>
      <c r="O69" s="30"/>
      <c r="P69" s="30"/>
      <c r="Q69" s="39">
        <f t="shared" si="8"/>
        <v>72000</v>
      </c>
      <c r="R69" s="43">
        <v>60</v>
      </c>
      <c r="S69" s="43">
        <f t="shared" si="16"/>
        <v>43200</v>
      </c>
      <c r="T69" s="40"/>
    </row>
    <row r="70" spans="1:20">
      <c r="A70" s="30"/>
      <c r="B70" s="26" t="s">
        <v>86</v>
      </c>
      <c r="C70" s="24">
        <f t="shared" si="10"/>
        <v>0</v>
      </c>
      <c r="D70" s="30"/>
      <c r="E70" s="30"/>
      <c r="F70" s="30"/>
      <c r="G70" s="30"/>
      <c r="H70" s="24">
        <f t="shared" si="11"/>
        <v>0</v>
      </c>
      <c r="I70" s="30"/>
      <c r="J70" s="30"/>
      <c r="K70" s="30"/>
      <c r="L70" s="30"/>
      <c r="M70" s="30">
        <v>12</v>
      </c>
      <c r="N70" s="30"/>
      <c r="O70" s="30"/>
      <c r="P70" s="30"/>
      <c r="Q70" s="39">
        <f t="shared" si="8"/>
        <v>72000</v>
      </c>
      <c r="R70" s="43">
        <v>60</v>
      </c>
      <c r="S70" s="43">
        <f t="shared" si="16"/>
        <v>43200</v>
      </c>
      <c r="T70" s="40"/>
    </row>
    <row r="71" spans="1:20">
      <c r="A71" s="30"/>
      <c r="B71" s="26" t="s">
        <v>87</v>
      </c>
      <c r="C71" s="24">
        <f t="shared" si="10"/>
        <v>0</v>
      </c>
      <c r="D71" s="30"/>
      <c r="E71" s="30"/>
      <c r="F71" s="30"/>
      <c r="G71" s="30"/>
      <c r="H71" s="24">
        <f t="shared" si="11"/>
        <v>0</v>
      </c>
      <c r="I71" s="30"/>
      <c r="J71" s="30"/>
      <c r="K71" s="30"/>
      <c r="L71" s="30"/>
      <c r="M71" s="30">
        <v>5</v>
      </c>
      <c r="N71" s="30"/>
      <c r="O71" s="30"/>
      <c r="P71" s="30"/>
      <c r="Q71" s="39">
        <f t="shared" si="8"/>
        <v>30000</v>
      </c>
      <c r="R71" s="43">
        <v>60</v>
      </c>
      <c r="S71" s="43">
        <f t="shared" si="16"/>
        <v>18000</v>
      </c>
      <c r="T71" s="40"/>
    </row>
    <row r="72" spans="1:20">
      <c r="A72" s="30"/>
      <c r="B72" s="26" t="s">
        <v>378</v>
      </c>
      <c r="C72" s="24">
        <v>54</v>
      </c>
      <c r="D72" s="30"/>
      <c r="E72" s="30">
        <v>24</v>
      </c>
      <c r="F72" s="30">
        <v>30</v>
      </c>
      <c r="G72" s="30"/>
      <c r="H72" s="24">
        <v>0</v>
      </c>
      <c r="I72" s="30"/>
      <c r="J72" s="30"/>
      <c r="K72" s="30"/>
      <c r="L72" s="30"/>
      <c r="M72" s="30"/>
      <c r="N72" s="30"/>
      <c r="O72" s="30"/>
      <c r="P72" s="30"/>
      <c r="Q72" s="39">
        <f t="shared" si="8"/>
        <v>565800</v>
      </c>
      <c r="R72" s="43">
        <v>60</v>
      </c>
      <c r="S72" s="43">
        <f t="shared" si="16"/>
        <v>339480</v>
      </c>
      <c r="T72" s="40"/>
    </row>
    <row r="73" spans="1:20">
      <c r="A73" s="30" t="s">
        <v>88</v>
      </c>
      <c r="B73" s="26"/>
      <c r="C73" s="24">
        <f>SUM(D73,E73,F73,G73)</f>
        <v>0</v>
      </c>
      <c r="D73" s="30"/>
      <c r="E73" s="30"/>
      <c r="F73" s="30"/>
      <c r="G73" s="30"/>
      <c r="H73" s="24">
        <f t="shared" ref="H73:H88" si="17">SUM(I73,J73,K73,L73)</f>
        <v>0</v>
      </c>
      <c r="I73" s="30"/>
      <c r="J73" s="30"/>
      <c r="K73" s="30"/>
      <c r="L73" s="30"/>
      <c r="M73" s="30">
        <f>M74+M75+M76+M77</f>
        <v>32</v>
      </c>
      <c r="N73" s="30"/>
      <c r="O73" s="30">
        <v>67</v>
      </c>
      <c r="P73" s="30">
        <v>11</v>
      </c>
      <c r="Q73" s="39">
        <f t="shared" si="8"/>
        <v>660000</v>
      </c>
      <c r="R73" s="43">
        <v>80</v>
      </c>
      <c r="S73" s="43">
        <f t="shared" si="16"/>
        <v>528000</v>
      </c>
      <c r="T73" s="40"/>
    </row>
    <row r="74" spans="1:20">
      <c r="A74" s="30"/>
      <c r="B74" s="26" t="s">
        <v>89</v>
      </c>
      <c r="C74" s="24">
        <f>SUM(D74,E74,F74,G74)</f>
        <v>0</v>
      </c>
      <c r="D74" s="30"/>
      <c r="E74" s="30"/>
      <c r="F74" s="30"/>
      <c r="G74" s="30"/>
      <c r="H74" s="24">
        <f t="shared" si="17"/>
        <v>0</v>
      </c>
      <c r="I74" s="30"/>
      <c r="J74" s="30"/>
      <c r="K74" s="30"/>
      <c r="L74" s="30"/>
      <c r="M74" s="30">
        <v>8</v>
      </c>
      <c r="N74" s="30"/>
      <c r="O74" s="30"/>
      <c r="P74" s="30"/>
      <c r="Q74" s="39">
        <f t="shared" si="8"/>
        <v>48000</v>
      </c>
      <c r="R74" s="43">
        <v>80</v>
      </c>
      <c r="S74" s="43">
        <f t="shared" si="16"/>
        <v>38400</v>
      </c>
      <c r="T74" s="40"/>
    </row>
    <row r="75" spans="1:20">
      <c r="A75" s="30"/>
      <c r="B75" s="26" t="s">
        <v>90</v>
      </c>
      <c r="C75" s="24">
        <f>SUM(D75,E75,F75,G75)</f>
        <v>0</v>
      </c>
      <c r="D75" s="30"/>
      <c r="E75" s="30"/>
      <c r="F75" s="30"/>
      <c r="G75" s="30"/>
      <c r="H75" s="24">
        <f t="shared" si="17"/>
        <v>0</v>
      </c>
      <c r="I75" s="30"/>
      <c r="J75" s="30"/>
      <c r="K75" s="30"/>
      <c r="L75" s="30"/>
      <c r="M75" s="30">
        <v>6</v>
      </c>
      <c r="N75" s="30"/>
      <c r="O75" s="30"/>
      <c r="P75" s="30"/>
      <c r="Q75" s="39">
        <f t="shared" si="8"/>
        <v>36000</v>
      </c>
      <c r="R75" s="43">
        <v>80</v>
      </c>
      <c r="S75" s="43">
        <f t="shared" si="16"/>
        <v>28800</v>
      </c>
      <c r="T75" s="40"/>
    </row>
    <row r="76" spans="1:20">
      <c r="A76" s="30"/>
      <c r="B76" s="26" t="s">
        <v>91</v>
      </c>
      <c r="C76" s="24">
        <f>SUM(D76,E76,F76,G76)</f>
        <v>0</v>
      </c>
      <c r="D76" s="30"/>
      <c r="E76" s="30"/>
      <c r="F76" s="30"/>
      <c r="G76" s="30"/>
      <c r="H76" s="24">
        <f t="shared" si="17"/>
        <v>0</v>
      </c>
      <c r="I76" s="30"/>
      <c r="J76" s="30"/>
      <c r="K76" s="30"/>
      <c r="L76" s="30"/>
      <c r="M76" s="30">
        <v>6</v>
      </c>
      <c r="N76" s="30"/>
      <c r="O76" s="30"/>
      <c r="P76" s="30"/>
      <c r="Q76" s="39">
        <f t="shared" si="8"/>
        <v>36000</v>
      </c>
      <c r="R76" s="43">
        <v>80</v>
      </c>
      <c r="S76" s="43">
        <f t="shared" si="16"/>
        <v>28800</v>
      </c>
      <c r="T76" s="40"/>
    </row>
    <row r="77" spans="1:20">
      <c r="A77" s="30"/>
      <c r="B77" s="45" t="s">
        <v>379</v>
      </c>
      <c r="C77" s="24">
        <v>0</v>
      </c>
      <c r="D77" s="30"/>
      <c r="E77" s="30"/>
      <c r="F77" s="30"/>
      <c r="G77" s="30"/>
      <c r="H77" s="24">
        <f t="shared" si="17"/>
        <v>0</v>
      </c>
      <c r="I77" s="30"/>
      <c r="J77" s="30"/>
      <c r="K77" s="30"/>
      <c r="L77" s="30"/>
      <c r="M77" s="30">
        <v>12</v>
      </c>
      <c r="N77" s="30"/>
      <c r="O77" s="30"/>
      <c r="P77" s="30"/>
      <c r="Q77" s="39">
        <f t="shared" si="8"/>
        <v>72000</v>
      </c>
      <c r="R77" s="43">
        <v>80</v>
      </c>
      <c r="S77" s="43">
        <f t="shared" si="16"/>
        <v>57600</v>
      </c>
      <c r="T77" s="40"/>
    </row>
    <row r="78" spans="1:20">
      <c r="A78" s="30" t="s">
        <v>92</v>
      </c>
      <c r="B78" s="26"/>
      <c r="C78" s="24">
        <f t="shared" ref="C78:C121" si="18">SUM(D78,E78,F78,G78)</f>
        <v>12</v>
      </c>
      <c r="D78" s="30"/>
      <c r="E78" s="30"/>
      <c r="F78" s="30">
        <f>F79</f>
        <v>12</v>
      </c>
      <c r="G78" s="30"/>
      <c r="H78" s="24">
        <f t="shared" si="17"/>
        <v>3</v>
      </c>
      <c r="I78" s="30"/>
      <c r="J78" s="30"/>
      <c r="K78" s="30">
        <v>3</v>
      </c>
      <c r="L78" s="30"/>
      <c r="M78" s="30"/>
      <c r="N78" s="30"/>
      <c r="O78" s="30">
        <v>168</v>
      </c>
      <c r="P78" s="30">
        <v>32</v>
      </c>
      <c r="Q78" s="39">
        <f t="shared" si="8"/>
        <v>1396500</v>
      </c>
      <c r="R78" s="43">
        <v>80</v>
      </c>
      <c r="S78" s="43">
        <f t="shared" si="16"/>
        <v>1117200</v>
      </c>
      <c r="T78" s="40"/>
    </row>
    <row r="79" spans="1:20">
      <c r="A79" s="30"/>
      <c r="B79" s="26" t="s">
        <v>93</v>
      </c>
      <c r="C79" s="24">
        <f t="shared" si="18"/>
        <v>12</v>
      </c>
      <c r="D79" s="30"/>
      <c r="E79" s="30"/>
      <c r="F79" s="30">
        <v>12</v>
      </c>
      <c r="G79" s="30"/>
      <c r="H79" s="24">
        <f t="shared" si="17"/>
        <v>3</v>
      </c>
      <c r="I79" s="30"/>
      <c r="J79" s="30"/>
      <c r="K79" s="30">
        <v>3</v>
      </c>
      <c r="L79" s="30"/>
      <c r="M79" s="30"/>
      <c r="N79" s="30"/>
      <c r="O79" s="30"/>
      <c r="P79" s="30"/>
      <c r="Q79" s="39">
        <f t="shared" si="8"/>
        <v>196500</v>
      </c>
      <c r="R79" s="43">
        <v>80</v>
      </c>
      <c r="S79" s="43">
        <f t="shared" si="16"/>
        <v>157200</v>
      </c>
      <c r="T79" s="40"/>
    </row>
    <row r="80" spans="1:20">
      <c r="A80" s="30" t="s">
        <v>94</v>
      </c>
      <c r="B80" s="26"/>
      <c r="C80" s="24">
        <f t="shared" si="18"/>
        <v>0</v>
      </c>
      <c r="D80" s="30"/>
      <c r="E80" s="30"/>
      <c r="F80" s="30"/>
      <c r="G80" s="30"/>
      <c r="H80" s="24">
        <f t="shared" si="17"/>
        <v>0</v>
      </c>
      <c r="I80" s="30"/>
      <c r="J80" s="30"/>
      <c r="K80" s="30"/>
      <c r="L80" s="30"/>
      <c r="M80" s="30"/>
      <c r="N80" s="30"/>
      <c r="O80" s="30">
        <v>62</v>
      </c>
      <c r="P80" s="30">
        <v>24</v>
      </c>
      <c r="Q80" s="39">
        <f t="shared" si="8"/>
        <v>516000</v>
      </c>
      <c r="R80" s="43">
        <v>60</v>
      </c>
      <c r="S80" s="43">
        <f t="shared" si="16"/>
        <v>309600</v>
      </c>
      <c r="T80" s="40"/>
    </row>
    <row r="81" spans="1:21">
      <c r="A81" s="162" t="s">
        <v>95</v>
      </c>
      <c r="B81" s="26"/>
      <c r="C81" s="24">
        <f t="shared" si="18"/>
        <v>0</v>
      </c>
      <c r="D81" s="30"/>
      <c r="E81" s="30"/>
      <c r="F81" s="30"/>
      <c r="G81" s="30"/>
      <c r="H81" s="24">
        <f t="shared" si="17"/>
        <v>0</v>
      </c>
      <c r="I81" s="30"/>
      <c r="J81" s="30"/>
      <c r="K81" s="30"/>
      <c r="L81" s="30"/>
      <c r="M81" s="30"/>
      <c r="N81" s="30"/>
      <c r="O81" s="30">
        <v>116</v>
      </c>
      <c r="P81" s="30">
        <v>3</v>
      </c>
      <c r="Q81" s="39">
        <f t="shared" si="8"/>
        <v>714000</v>
      </c>
      <c r="R81" s="43">
        <v>80</v>
      </c>
      <c r="S81" s="43">
        <f t="shared" si="16"/>
        <v>571200</v>
      </c>
      <c r="T81" s="40"/>
    </row>
    <row r="82" spans="1:21">
      <c r="A82" s="31" t="s">
        <v>96</v>
      </c>
      <c r="B82" s="32"/>
      <c r="C82" s="29">
        <f t="shared" si="18"/>
        <v>0</v>
      </c>
      <c r="D82" s="29"/>
      <c r="E82" s="29"/>
      <c r="F82" s="29"/>
      <c r="G82" s="29"/>
      <c r="H82" s="29">
        <f t="shared" si="17"/>
        <v>0</v>
      </c>
      <c r="I82" s="29"/>
      <c r="J82" s="29"/>
      <c r="K82" s="29"/>
      <c r="L82" s="29"/>
      <c r="M82" s="29"/>
      <c r="N82" s="29"/>
      <c r="O82" s="29">
        <v>8</v>
      </c>
      <c r="P82" s="29">
        <v>2</v>
      </c>
      <c r="Q82" s="42">
        <f t="shared" si="8"/>
        <v>60000</v>
      </c>
      <c r="R82" s="42">
        <v>80</v>
      </c>
      <c r="S82" s="44">
        <f t="shared" si="16"/>
        <v>48000</v>
      </c>
      <c r="T82" s="40"/>
      <c r="U82" s="41"/>
    </row>
    <row r="83" spans="1:21">
      <c r="A83" s="31" t="s">
        <v>97</v>
      </c>
      <c r="B83" s="32"/>
      <c r="C83" s="29">
        <f t="shared" si="18"/>
        <v>401</v>
      </c>
      <c r="D83" s="29">
        <f>SUM(D84,D85,D87,D89,D91)</f>
        <v>35</v>
      </c>
      <c r="E83" s="29">
        <f t="shared" ref="E83:Q83" si="19">SUM(E84,E85,E87,E89,E91)</f>
        <v>49</v>
      </c>
      <c r="F83" s="29">
        <f t="shared" si="19"/>
        <v>291</v>
      </c>
      <c r="G83" s="29">
        <f t="shared" si="19"/>
        <v>26</v>
      </c>
      <c r="H83" s="29">
        <f t="shared" si="17"/>
        <v>183</v>
      </c>
      <c r="I83" s="29"/>
      <c r="J83" s="29">
        <f t="shared" si="19"/>
        <v>37</v>
      </c>
      <c r="K83" s="29">
        <f t="shared" si="19"/>
        <v>146</v>
      </c>
      <c r="L83" s="29"/>
      <c r="M83" s="29">
        <f t="shared" si="19"/>
        <v>89</v>
      </c>
      <c r="N83" s="29"/>
      <c r="O83" s="29">
        <f t="shared" si="19"/>
        <v>149</v>
      </c>
      <c r="P83" s="29">
        <f t="shared" si="19"/>
        <v>52</v>
      </c>
      <c r="Q83" s="42">
        <f t="shared" si="19"/>
        <v>9582500</v>
      </c>
      <c r="R83" s="42"/>
      <c r="S83" s="42">
        <f>SUM(S84,S85,S87,S89,S91)</f>
        <v>4791250</v>
      </c>
      <c r="T83" s="40"/>
      <c r="U83" s="41"/>
    </row>
    <row r="84" spans="1:21">
      <c r="A84" s="30" t="s">
        <v>98</v>
      </c>
      <c r="B84" s="26" t="s">
        <v>99</v>
      </c>
      <c r="C84" s="24">
        <f t="shared" si="18"/>
        <v>138</v>
      </c>
      <c r="D84" s="30">
        <v>35</v>
      </c>
      <c r="E84" s="30">
        <v>49</v>
      </c>
      <c r="F84" s="30">
        <v>28</v>
      </c>
      <c r="G84" s="30">
        <v>26</v>
      </c>
      <c r="H84" s="24">
        <f t="shared" si="17"/>
        <v>120</v>
      </c>
      <c r="I84" s="30"/>
      <c r="J84" s="30">
        <v>37</v>
      </c>
      <c r="K84" s="30">
        <v>83</v>
      </c>
      <c r="L84" s="30"/>
      <c r="M84" s="30"/>
      <c r="N84" s="30"/>
      <c r="O84" s="30"/>
      <c r="P84" s="30"/>
      <c r="Q84" s="39">
        <f t="shared" ref="Q84:Q104" si="20">(D84*8+E84*8+F84*10+G84*10)*1150+(I84*8+J84*8+K84*10+L84*10+N84*5)*1950+(M84+O84+P84)*6000</f>
        <v>3589500</v>
      </c>
      <c r="R84" s="43">
        <v>50</v>
      </c>
      <c r="S84" s="43">
        <f t="shared" ref="S84:S104" si="21">Q84*R84/100</f>
        <v>1794750</v>
      </c>
      <c r="T84" s="40"/>
    </row>
    <row r="85" spans="1:21">
      <c r="A85" s="30" t="s">
        <v>100</v>
      </c>
      <c r="B85" s="26"/>
      <c r="C85" s="24">
        <f t="shared" si="18"/>
        <v>90</v>
      </c>
      <c r="D85" s="30"/>
      <c r="E85" s="30"/>
      <c r="F85" s="30">
        <f>F86</f>
        <v>90</v>
      </c>
      <c r="G85" s="30"/>
      <c r="H85" s="24">
        <f t="shared" si="17"/>
        <v>0</v>
      </c>
      <c r="I85" s="30"/>
      <c r="J85" s="30"/>
      <c r="K85" s="30"/>
      <c r="L85" s="30"/>
      <c r="M85" s="30"/>
      <c r="N85" s="30"/>
      <c r="O85" s="30">
        <v>43</v>
      </c>
      <c r="P85" s="30">
        <v>6</v>
      </c>
      <c r="Q85" s="39">
        <f t="shared" si="20"/>
        <v>1329000</v>
      </c>
      <c r="R85" s="43">
        <v>50</v>
      </c>
      <c r="S85" s="43">
        <f t="shared" si="21"/>
        <v>664500</v>
      </c>
      <c r="T85" s="40"/>
    </row>
    <row r="86" spans="1:21">
      <c r="A86" s="30"/>
      <c r="B86" s="26" t="s">
        <v>101</v>
      </c>
      <c r="C86" s="24">
        <f t="shared" si="18"/>
        <v>90</v>
      </c>
      <c r="D86" s="30"/>
      <c r="E86" s="30"/>
      <c r="F86" s="30">
        <v>90</v>
      </c>
      <c r="G86" s="30"/>
      <c r="H86" s="24">
        <f t="shared" si="17"/>
        <v>0</v>
      </c>
      <c r="I86" s="30"/>
      <c r="J86" s="30"/>
      <c r="K86" s="30"/>
      <c r="L86" s="30"/>
      <c r="M86" s="30"/>
      <c r="N86" s="30"/>
      <c r="O86" s="30"/>
      <c r="P86" s="30"/>
      <c r="Q86" s="39">
        <f t="shared" si="20"/>
        <v>1035000</v>
      </c>
      <c r="R86" s="43">
        <v>50</v>
      </c>
      <c r="S86" s="43">
        <f t="shared" si="21"/>
        <v>517500</v>
      </c>
      <c r="T86" s="40"/>
    </row>
    <row r="87" spans="1:21">
      <c r="A87" s="30" t="s">
        <v>102</v>
      </c>
      <c r="B87" s="26"/>
      <c r="C87" s="24">
        <f t="shared" si="18"/>
        <v>69</v>
      </c>
      <c r="D87" s="30"/>
      <c r="E87" s="30"/>
      <c r="F87" s="30">
        <f>F88</f>
        <v>69</v>
      </c>
      <c r="G87" s="30"/>
      <c r="H87" s="24">
        <f t="shared" si="17"/>
        <v>24</v>
      </c>
      <c r="I87" s="30"/>
      <c r="J87" s="30"/>
      <c r="K87" s="30">
        <f>K88</f>
        <v>24</v>
      </c>
      <c r="L87" s="30"/>
      <c r="M87" s="30"/>
      <c r="N87" s="30"/>
      <c r="O87" s="30">
        <v>34</v>
      </c>
      <c r="P87" s="30">
        <v>16</v>
      </c>
      <c r="Q87" s="39">
        <f t="shared" si="20"/>
        <v>1561500</v>
      </c>
      <c r="R87" s="43">
        <v>50</v>
      </c>
      <c r="S87" s="43">
        <f t="shared" si="21"/>
        <v>780750</v>
      </c>
      <c r="T87" s="40"/>
    </row>
    <row r="88" spans="1:21">
      <c r="A88" s="30"/>
      <c r="B88" s="26" t="s">
        <v>103</v>
      </c>
      <c r="C88" s="24">
        <f t="shared" si="18"/>
        <v>69</v>
      </c>
      <c r="D88" s="30"/>
      <c r="E88" s="30"/>
      <c r="F88" s="30">
        <v>69</v>
      </c>
      <c r="G88" s="30"/>
      <c r="H88" s="24">
        <f t="shared" si="17"/>
        <v>24</v>
      </c>
      <c r="I88" s="30"/>
      <c r="J88" s="30"/>
      <c r="K88" s="30">
        <v>24</v>
      </c>
      <c r="L88" s="30"/>
      <c r="M88" s="30"/>
      <c r="N88" s="30"/>
      <c r="O88" s="30"/>
      <c r="P88" s="30"/>
      <c r="Q88" s="39">
        <f t="shared" si="20"/>
        <v>1261500</v>
      </c>
      <c r="R88" s="43">
        <v>50</v>
      </c>
      <c r="S88" s="43">
        <f t="shared" si="21"/>
        <v>630750</v>
      </c>
      <c r="T88" s="40"/>
    </row>
    <row r="89" spans="1:21">
      <c r="A89" s="30" t="s">
        <v>104</v>
      </c>
      <c r="B89" s="26"/>
      <c r="C89" s="24">
        <f t="shared" si="18"/>
        <v>44</v>
      </c>
      <c r="D89" s="30"/>
      <c r="E89" s="30"/>
      <c r="F89" s="30">
        <v>44</v>
      </c>
      <c r="G89" s="30"/>
      <c r="H89" s="24">
        <f t="shared" ref="H89:H120" si="22">SUM(I89,J89,K89,L89)</f>
        <v>0</v>
      </c>
      <c r="I89" s="30"/>
      <c r="J89" s="30"/>
      <c r="K89" s="30"/>
      <c r="L89" s="30"/>
      <c r="M89" s="30"/>
      <c r="N89" s="30"/>
      <c r="O89" s="30">
        <v>19</v>
      </c>
      <c r="P89" s="30">
        <v>10</v>
      </c>
      <c r="Q89" s="39">
        <f t="shared" si="20"/>
        <v>680000</v>
      </c>
      <c r="R89" s="43">
        <v>50</v>
      </c>
      <c r="S89" s="43">
        <f t="shared" si="21"/>
        <v>340000</v>
      </c>
      <c r="T89" s="40"/>
    </row>
    <row r="90" spans="1:21">
      <c r="A90" s="30"/>
      <c r="B90" s="26" t="s">
        <v>339</v>
      </c>
      <c r="C90" s="24">
        <v>44</v>
      </c>
      <c r="D90" s="30"/>
      <c r="E90" s="30"/>
      <c r="F90" s="30">
        <v>44</v>
      </c>
      <c r="G90" s="30"/>
      <c r="H90" s="24">
        <v>0</v>
      </c>
      <c r="I90" s="30"/>
      <c r="J90" s="30"/>
      <c r="K90" s="30"/>
      <c r="L90" s="30"/>
      <c r="M90" s="30"/>
      <c r="N90" s="30"/>
      <c r="O90" s="30"/>
      <c r="P90" s="30"/>
      <c r="Q90" s="39">
        <f t="shared" si="20"/>
        <v>506000</v>
      </c>
      <c r="R90" s="43">
        <v>50</v>
      </c>
      <c r="S90" s="43">
        <f t="shared" si="21"/>
        <v>253000</v>
      </c>
      <c r="T90" s="40"/>
    </row>
    <row r="91" spans="1:21" ht="12" customHeight="1">
      <c r="A91" s="30" t="s">
        <v>105</v>
      </c>
      <c r="B91" s="26"/>
      <c r="C91" s="24">
        <f t="shared" si="18"/>
        <v>60</v>
      </c>
      <c r="D91" s="30"/>
      <c r="E91" s="30"/>
      <c r="F91" s="30">
        <f>F92+F93+F94+F95+F96+F97+F98+F99+F100+F101+F102</f>
        <v>60</v>
      </c>
      <c r="G91" s="30"/>
      <c r="H91" s="24">
        <f t="shared" si="22"/>
        <v>39</v>
      </c>
      <c r="I91" s="30"/>
      <c r="J91" s="30"/>
      <c r="K91" s="30">
        <f>K92+K93+K94+K95+K96+K97+K98+K99+K100+K101+K102</f>
        <v>39</v>
      </c>
      <c r="L91" s="30"/>
      <c r="M91" s="30">
        <f>M92+M93+M94+M95+M96+M97+M98+M99+M100+M101+M102</f>
        <v>89</v>
      </c>
      <c r="N91" s="30"/>
      <c r="O91" s="30">
        <v>53</v>
      </c>
      <c r="P91" s="30">
        <v>20</v>
      </c>
      <c r="Q91" s="39">
        <f t="shared" si="20"/>
        <v>2422500</v>
      </c>
      <c r="R91" s="43">
        <v>50</v>
      </c>
      <c r="S91" s="43">
        <f t="shared" si="21"/>
        <v>1211250</v>
      </c>
      <c r="T91" s="40"/>
    </row>
    <row r="92" spans="1:21">
      <c r="A92" s="30"/>
      <c r="B92" s="26" t="s">
        <v>106</v>
      </c>
      <c r="C92" s="24">
        <f t="shared" si="18"/>
        <v>60</v>
      </c>
      <c r="D92" s="30"/>
      <c r="E92" s="30"/>
      <c r="F92" s="30">
        <v>60</v>
      </c>
      <c r="G92" s="30"/>
      <c r="H92" s="24">
        <f t="shared" si="22"/>
        <v>39</v>
      </c>
      <c r="I92" s="30"/>
      <c r="J92" s="30"/>
      <c r="K92" s="30">
        <v>39</v>
      </c>
      <c r="L92" s="30"/>
      <c r="M92" s="30"/>
      <c r="N92" s="30"/>
      <c r="O92" s="30"/>
      <c r="P92" s="30"/>
      <c r="Q92" s="39">
        <f t="shared" si="20"/>
        <v>1450500</v>
      </c>
      <c r="R92" s="43">
        <v>50</v>
      </c>
      <c r="S92" s="43">
        <f t="shared" si="21"/>
        <v>725250</v>
      </c>
      <c r="T92" s="40"/>
    </row>
    <row r="93" spans="1:21">
      <c r="A93" s="30"/>
      <c r="B93" s="46" t="s">
        <v>107</v>
      </c>
      <c r="C93" s="24">
        <f t="shared" si="18"/>
        <v>0</v>
      </c>
      <c r="D93" s="30"/>
      <c r="E93" s="30"/>
      <c r="F93" s="30"/>
      <c r="G93" s="30"/>
      <c r="H93" s="24">
        <f t="shared" si="22"/>
        <v>0</v>
      </c>
      <c r="I93" s="30"/>
      <c r="J93" s="30"/>
      <c r="K93" s="30"/>
      <c r="L93" s="30"/>
      <c r="M93" s="30">
        <v>8</v>
      </c>
      <c r="N93" s="30"/>
      <c r="O93" s="30"/>
      <c r="P93" s="30"/>
      <c r="Q93" s="39">
        <f t="shared" si="20"/>
        <v>48000</v>
      </c>
      <c r="R93" s="43">
        <v>50</v>
      </c>
      <c r="S93" s="43">
        <f t="shared" si="21"/>
        <v>24000</v>
      </c>
      <c r="T93" s="40"/>
    </row>
    <row r="94" spans="1:21">
      <c r="A94" s="30"/>
      <c r="B94" s="46" t="s">
        <v>108</v>
      </c>
      <c r="C94" s="24">
        <f t="shared" si="18"/>
        <v>0</v>
      </c>
      <c r="D94" s="30"/>
      <c r="E94" s="30"/>
      <c r="F94" s="30"/>
      <c r="G94" s="30"/>
      <c r="H94" s="24">
        <f t="shared" si="22"/>
        <v>0</v>
      </c>
      <c r="I94" s="30"/>
      <c r="J94" s="30"/>
      <c r="K94" s="30"/>
      <c r="L94" s="30"/>
      <c r="M94" s="30">
        <v>5</v>
      </c>
      <c r="N94" s="30"/>
      <c r="O94" s="30"/>
      <c r="P94" s="30"/>
      <c r="Q94" s="39">
        <f t="shared" si="20"/>
        <v>30000</v>
      </c>
      <c r="R94" s="43">
        <v>50</v>
      </c>
      <c r="S94" s="43">
        <f t="shared" si="21"/>
        <v>15000</v>
      </c>
      <c r="T94" s="40"/>
    </row>
    <row r="95" spans="1:21">
      <c r="A95" s="30"/>
      <c r="B95" s="46" t="s">
        <v>109</v>
      </c>
      <c r="C95" s="24">
        <f t="shared" si="18"/>
        <v>0</v>
      </c>
      <c r="D95" s="30"/>
      <c r="E95" s="30"/>
      <c r="F95" s="30"/>
      <c r="G95" s="30"/>
      <c r="H95" s="24">
        <f t="shared" si="22"/>
        <v>0</v>
      </c>
      <c r="I95" s="30"/>
      <c r="J95" s="30"/>
      <c r="K95" s="30"/>
      <c r="L95" s="30"/>
      <c r="M95" s="30">
        <v>9</v>
      </c>
      <c r="N95" s="30"/>
      <c r="O95" s="30"/>
      <c r="P95" s="30"/>
      <c r="Q95" s="39">
        <f t="shared" si="20"/>
        <v>54000</v>
      </c>
      <c r="R95" s="43">
        <v>50</v>
      </c>
      <c r="S95" s="43">
        <f t="shared" si="21"/>
        <v>27000</v>
      </c>
      <c r="T95" s="40"/>
    </row>
    <row r="96" spans="1:21">
      <c r="A96" s="30"/>
      <c r="B96" s="46" t="s">
        <v>110</v>
      </c>
      <c r="C96" s="24">
        <f t="shared" si="18"/>
        <v>0</v>
      </c>
      <c r="D96" s="30"/>
      <c r="E96" s="30"/>
      <c r="F96" s="30"/>
      <c r="G96" s="30"/>
      <c r="H96" s="24">
        <f t="shared" si="22"/>
        <v>0</v>
      </c>
      <c r="I96" s="30"/>
      <c r="J96" s="30"/>
      <c r="K96" s="30"/>
      <c r="L96" s="30"/>
      <c r="M96" s="30">
        <v>3</v>
      </c>
      <c r="N96" s="30"/>
      <c r="O96" s="30"/>
      <c r="P96" s="30"/>
      <c r="Q96" s="39">
        <f t="shared" si="20"/>
        <v>18000</v>
      </c>
      <c r="R96" s="43">
        <v>50</v>
      </c>
      <c r="S96" s="43">
        <f t="shared" si="21"/>
        <v>9000</v>
      </c>
      <c r="T96" s="40"/>
    </row>
    <row r="97" spans="1:21">
      <c r="A97" s="30"/>
      <c r="B97" s="46" t="s">
        <v>111</v>
      </c>
      <c r="C97" s="24">
        <f t="shared" si="18"/>
        <v>0</v>
      </c>
      <c r="D97" s="30"/>
      <c r="E97" s="30"/>
      <c r="F97" s="30"/>
      <c r="G97" s="30"/>
      <c r="H97" s="24">
        <f t="shared" si="22"/>
        <v>0</v>
      </c>
      <c r="I97" s="30"/>
      <c r="J97" s="30"/>
      <c r="K97" s="30"/>
      <c r="L97" s="30"/>
      <c r="M97" s="30">
        <v>8</v>
      </c>
      <c r="N97" s="30"/>
      <c r="O97" s="30"/>
      <c r="P97" s="30"/>
      <c r="Q97" s="39">
        <f t="shared" si="20"/>
        <v>48000</v>
      </c>
      <c r="R97" s="43">
        <v>50</v>
      </c>
      <c r="S97" s="43">
        <f t="shared" si="21"/>
        <v>24000</v>
      </c>
      <c r="T97" s="40"/>
    </row>
    <row r="98" spans="1:21">
      <c r="A98" s="30"/>
      <c r="B98" s="46" t="s">
        <v>112</v>
      </c>
      <c r="C98" s="24">
        <f t="shared" si="18"/>
        <v>0</v>
      </c>
      <c r="D98" s="30"/>
      <c r="E98" s="30"/>
      <c r="F98" s="30"/>
      <c r="G98" s="30"/>
      <c r="H98" s="24">
        <f t="shared" si="22"/>
        <v>0</v>
      </c>
      <c r="I98" s="30"/>
      <c r="J98" s="30"/>
      <c r="K98" s="30"/>
      <c r="L98" s="30"/>
      <c r="M98" s="30">
        <v>9</v>
      </c>
      <c r="N98" s="30"/>
      <c r="O98" s="30"/>
      <c r="P98" s="30"/>
      <c r="Q98" s="39">
        <f t="shared" si="20"/>
        <v>54000</v>
      </c>
      <c r="R98" s="43">
        <v>50</v>
      </c>
      <c r="S98" s="43">
        <f t="shared" si="21"/>
        <v>27000</v>
      </c>
      <c r="T98" s="40"/>
    </row>
    <row r="99" spans="1:21">
      <c r="A99" s="30"/>
      <c r="B99" s="46" t="s">
        <v>113</v>
      </c>
      <c r="C99" s="24">
        <f t="shared" si="18"/>
        <v>0</v>
      </c>
      <c r="D99" s="30"/>
      <c r="E99" s="30"/>
      <c r="F99" s="30"/>
      <c r="G99" s="30"/>
      <c r="H99" s="24">
        <f t="shared" si="22"/>
        <v>0</v>
      </c>
      <c r="I99" s="30"/>
      <c r="J99" s="30"/>
      <c r="K99" s="30"/>
      <c r="L99" s="30"/>
      <c r="M99" s="30">
        <v>9</v>
      </c>
      <c r="N99" s="30"/>
      <c r="O99" s="30"/>
      <c r="P99" s="30"/>
      <c r="Q99" s="39">
        <f t="shared" si="20"/>
        <v>54000</v>
      </c>
      <c r="R99" s="43">
        <v>50</v>
      </c>
      <c r="S99" s="43">
        <f t="shared" si="21"/>
        <v>27000</v>
      </c>
      <c r="T99" s="40"/>
    </row>
    <row r="100" spans="1:21">
      <c r="A100" s="30"/>
      <c r="B100" s="46" t="s">
        <v>114</v>
      </c>
      <c r="C100" s="24">
        <f t="shared" si="18"/>
        <v>0</v>
      </c>
      <c r="D100" s="30"/>
      <c r="E100" s="30"/>
      <c r="F100" s="30"/>
      <c r="G100" s="30"/>
      <c r="H100" s="24">
        <f t="shared" si="22"/>
        <v>0</v>
      </c>
      <c r="I100" s="30"/>
      <c r="J100" s="30"/>
      <c r="K100" s="30"/>
      <c r="L100" s="30"/>
      <c r="M100" s="30">
        <v>9</v>
      </c>
      <c r="N100" s="30"/>
      <c r="O100" s="30"/>
      <c r="P100" s="30"/>
      <c r="Q100" s="39">
        <f t="shared" si="20"/>
        <v>54000</v>
      </c>
      <c r="R100" s="43">
        <v>50</v>
      </c>
      <c r="S100" s="43">
        <f t="shared" si="21"/>
        <v>27000</v>
      </c>
      <c r="T100" s="40"/>
    </row>
    <row r="101" spans="1:21">
      <c r="A101" s="30"/>
      <c r="B101" s="46" t="s">
        <v>115</v>
      </c>
      <c r="C101" s="24">
        <f t="shared" si="18"/>
        <v>0</v>
      </c>
      <c r="D101" s="30"/>
      <c r="E101" s="30"/>
      <c r="F101" s="30"/>
      <c r="G101" s="30"/>
      <c r="H101" s="24">
        <f t="shared" si="22"/>
        <v>0</v>
      </c>
      <c r="I101" s="30"/>
      <c r="J101" s="30"/>
      <c r="K101" s="30"/>
      <c r="L101" s="30"/>
      <c r="M101" s="30">
        <v>24</v>
      </c>
      <c r="N101" s="30"/>
      <c r="O101" s="30"/>
      <c r="P101" s="30"/>
      <c r="Q101" s="39">
        <f t="shared" si="20"/>
        <v>144000</v>
      </c>
      <c r="R101" s="43">
        <v>50</v>
      </c>
      <c r="S101" s="43">
        <f t="shared" si="21"/>
        <v>72000</v>
      </c>
      <c r="T101" s="40"/>
    </row>
    <row r="102" spans="1:21">
      <c r="A102" s="30"/>
      <c r="B102" s="46" t="s">
        <v>116</v>
      </c>
      <c r="C102" s="24">
        <f t="shared" si="18"/>
        <v>0</v>
      </c>
      <c r="D102" s="30"/>
      <c r="E102" s="30"/>
      <c r="F102" s="30"/>
      <c r="G102" s="30"/>
      <c r="H102" s="24">
        <f t="shared" si="22"/>
        <v>0</v>
      </c>
      <c r="I102" s="30"/>
      <c r="J102" s="30"/>
      <c r="K102" s="30"/>
      <c r="L102" s="30"/>
      <c r="M102" s="30">
        <v>5</v>
      </c>
      <c r="N102" s="30"/>
      <c r="O102" s="30"/>
      <c r="P102" s="30"/>
      <c r="Q102" s="39">
        <f t="shared" si="20"/>
        <v>30000</v>
      </c>
      <c r="R102" s="43">
        <v>50</v>
      </c>
      <c r="S102" s="43">
        <f t="shared" si="21"/>
        <v>15000</v>
      </c>
      <c r="T102" s="40"/>
    </row>
    <row r="103" spans="1:21">
      <c r="A103" s="31" t="s">
        <v>117</v>
      </c>
      <c r="B103" s="32"/>
      <c r="C103" s="29">
        <f t="shared" si="18"/>
        <v>202</v>
      </c>
      <c r="D103" s="29"/>
      <c r="E103" s="29">
        <f t="shared" ref="E103:K103" si="23">E104</f>
        <v>13</v>
      </c>
      <c r="F103" s="29">
        <f t="shared" si="23"/>
        <v>189</v>
      </c>
      <c r="G103" s="29"/>
      <c r="H103" s="29">
        <f t="shared" si="22"/>
        <v>127</v>
      </c>
      <c r="I103" s="29"/>
      <c r="J103" s="29">
        <f t="shared" si="23"/>
        <v>8</v>
      </c>
      <c r="K103" s="29">
        <f t="shared" si="23"/>
        <v>119</v>
      </c>
      <c r="L103" s="29"/>
      <c r="M103" s="29"/>
      <c r="N103" s="29"/>
      <c r="O103" s="29">
        <v>100</v>
      </c>
      <c r="P103" s="29">
        <v>50</v>
      </c>
      <c r="Q103" s="42">
        <f t="shared" si="20"/>
        <v>5638400</v>
      </c>
      <c r="R103" s="44">
        <v>50</v>
      </c>
      <c r="S103" s="44">
        <f t="shared" si="21"/>
        <v>2819200</v>
      </c>
      <c r="T103" s="40"/>
      <c r="U103" s="41"/>
    </row>
    <row r="104" spans="1:21">
      <c r="A104" s="30" t="s">
        <v>117</v>
      </c>
      <c r="B104" s="26" t="s">
        <v>118</v>
      </c>
      <c r="C104" s="24">
        <f t="shared" si="18"/>
        <v>202</v>
      </c>
      <c r="D104" s="30"/>
      <c r="E104" s="30">
        <v>13</v>
      </c>
      <c r="F104" s="30">
        <v>189</v>
      </c>
      <c r="G104" s="30"/>
      <c r="H104" s="24">
        <f t="shared" si="22"/>
        <v>127</v>
      </c>
      <c r="I104" s="30"/>
      <c r="J104" s="30">
        <v>8</v>
      </c>
      <c r="K104" s="30">
        <v>119</v>
      </c>
      <c r="L104" s="30"/>
      <c r="M104" s="30"/>
      <c r="N104" s="30"/>
      <c r="O104" s="30"/>
      <c r="P104" s="30"/>
      <c r="Q104" s="39">
        <f t="shared" si="20"/>
        <v>4738400</v>
      </c>
      <c r="R104" s="43">
        <v>50</v>
      </c>
      <c r="S104" s="43">
        <f t="shared" si="21"/>
        <v>2369200</v>
      </c>
      <c r="T104" s="40"/>
    </row>
    <row r="105" spans="1:21">
      <c r="A105" s="31" t="s">
        <v>119</v>
      </c>
      <c r="B105" s="32"/>
      <c r="C105" s="29">
        <f t="shared" si="18"/>
        <v>226</v>
      </c>
      <c r="D105" s="29"/>
      <c r="E105" s="29">
        <f>SUM(E106,E107,E109,E111,E113,E115,E116)</f>
        <v>64</v>
      </c>
      <c r="F105" s="29">
        <f>SUM(F106,F107,F109,F111,F113,F115,F116)</f>
        <v>153</v>
      </c>
      <c r="G105" s="29">
        <f>SUM(G106,G107,G109,G111,G113,G115,G116)</f>
        <v>9</v>
      </c>
      <c r="H105" s="29">
        <f>SUM(H106,H107,H109,H111,H113,H115,H116)</f>
        <v>55</v>
      </c>
      <c r="I105" s="29"/>
      <c r="J105" s="29">
        <f>SUM(J106,J107,J109,J111,J113,J115,J116)</f>
        <v>35</v>
      </c>
      <c r="K105" s="29">
        <f>SUM(K106,K107,K109,K111,K113,K115,K116)</f>
        <v>20</v>
      </c>
      <c r="L105" s="29"/>
      <c r="M105" s="29">
        <f>SUM(M106,M107,M109,M111,M113,M115,M116)</f>
        <v>10</v>
      </c>
      <c r="N105" s="29"/>
      <c r="O105" s="29">
        <f>SUM(O106,O107,O109,O111,O113,O115,O116)</f>
        <v>436</v>
      </c>
      <c r="P105" s="29">
        <f>SUM(P106,P107,P109,P111,P113,P115,P116)</f>
        <v>170</v>
      </c>
      <c r="Q105" s="42">
        <f>SUM(Q106,Q107,Q109,Q111,Q113,Q115,Q116)</f>
        <v>7083800</v>
      </c>
      <c r="R105" s="42"/>
      <c r="S105" s="42">
        <f>SUM(S106,S107,S109,S111,S113,S115,S116)</f>
        <v>5765540</v>
      </c>
      <c r="T105" s="40"/>
      <c r="U105" s="41"/>
    </row>
    <row r="106" spans="1:21">
      <c r="A106" s="30" t="s">
        <v>120</v>
      </c>
      <c r="B106" s="26" t="s">
        <v>121</v>
      </c>
      <c r="C106" s="24">
        <f t="shared" si="18"/>
        <v>90</v>
      </c>
      <c r="D106" s="30"/>
      <c r="E106" s="30">
        <v>62</v>
      </c>
      <c r="F106" s="30">
        <v>28</v>
      </c>
      <c r="G106" s="30"/>
      <c r="H106" s="24">
        <f t="shared" si="22"/>
        <v>35</v>
      </c>
      <c r="I106" s="30"/>
      <c r="J106" s="30">
        <v>35</v>
      </c>
      <c r="K106" s="30"/>
      <c r="L106" s="30"/>
      <c r="M106" s="30"/>
      <c r="N106" s="30"/>
      <c r="O106" s="30"/>
      <c r="P106" s="30"/>
      <c r="Q106" s="39">
        <f t="shared" ref="Q106:Q124" si="24">(D106*8+E106*8+F106*10+G106*10)*1150+(I106*8+J106*8+K106*10+L106*10+N106*5)*1950+(M106+O106+P106)*6000</f>
        <v>1438400</v>
      </c>
      <c r="R106" s="43">
        <v>60</v>
      </c>
      <c r="S106" s="43">
        <f t="shared" ref="S106:S124" si="25">Q106*R106/100</f>
        <v>863040</v>
      </c>
      <c r="T106" s="40"/>
    </row>
    <row r="107" spans="1:21">
      <c r="A107" s="30" t="s">
        <v>122</v>
      </c>
      <c r="B107" s="26"/>
      <c r="C107" s="24">
        <f t="shared" si="18"/>
        <v>0</v>
      </c>
      <c r="D107" s="30"/>
      <c r="E107" s="30"/>
      <c r="F107" s="30"/>
      <c r="G107" s="30"/>
      <c r="H107" s="24">
        <f t="shared" si="22"/>
        <v>0</v>
      </c>
      <c r="I107" s="30"/>
      <c r="J107" s="30"/>
      <c r="K107" s="30"/>
      <c r="L107" s="30"/>
      <c r="M107" s="30">
        <f>M108</f>
        <v>10</v>
      </c>
      <c r="N107" s="30"/>
      <c r="O107" s="30">
        <v>41</v>
      </c>
      <c r="P107" s="30">
        <v>17</v>
      </c>
      <c r="Q107" s="39">
        <f t="shared" si="24"/>
        <v>408000</v>
      </c>
      <c r="R107" s="43">
        <v>60</v>
      </c>
      <c r="S107" s="43">
        <f t="shared" si="25"/>
        <v>244800</v>
      </c>
      <c r="T107" s="40"/>
    </row>
    <row r="108" spans="1:21">
      <c r="A108" s="30"/>
      <c r="B108" s="26" t="s">
        <v>123</v>
      </c>
      <c r="C108" s="24">
        <f t="shared" si="18"/>
        <v>0</v>
      </c>
      <c r="D108" s="30"/>
      <c r="E108" s="30"/>
      <c r="F108" s="30"/>
      <c r="G108" s="30"/>
      <c r="H108" s="24">
        <f t="shared" si="22"/>
        <v>0</v>
      </c>
      <c r="I108" s="30"/>
      <c r="J108" s="30"/>
      <c r="K108" s="30"/>
      <c r="L108" s="30"/>
      <c r="M108" s="30">
        <v>10</v>
      </c>
      <c r="N108" s="30"/>
      <c r="O108" s="30"/>
      <c r="P108" s="30"/>
      <c r="Q108" s="39">
        <f t="shared" si="24"/>
        <v>60000</v>
      </c>
      <c r="R108" s="43">
        <v>60</v>
      </c>
      <c r="S108" s="43">
        <f t="shared" si="25"/>
        <v>36000</v>
      </c>
      <c r="T108" s="40"/>
    </row>
    <row r="109" spans="1:21">
      <c r="A109" s="30" t="s">
        <v>124</v>
      </c>
      <c r="B109" s="26"/>
      <c r="C109" s="24">
        <f t="shared" si="18"/>
        <v>53</v>
      </c>
      <c r="D109" s="30"/>
      <c r="E109" s="30"/>
      <c r="F109" s="30">
        <f>F110</f>
        <v>53</v>
      </c>
      <c r="G109" s="30"/>
      <c r="H109" s="24">
        <f t="shared" si="22"/>
        <v>10</v>
      </c>
      <c r="I109" s="30"/>
      <c r="J109" s="30"/>
      <c r="K109" s="30">
        <f>K110</f>
        <v>10</v>
      </c>
      <c r="L109" s="30"/>
      <c r="M109" s="30"/>
      <c r="N109" s="30"/>
      <c r="O109" s="30">
        <v>55</v>
      </c>
      <c r="P109" s="30">
        <v>14</v>
      </c>
      <c r="Q109" s="39">
        <f t="shared" si="24"/>
        <v>1218500</v>
      </c>
      <c r="R109" s="43">
        <v>80</v>
      </c>
      <c r="S109" s="43">
        <f t="shared" si="25"/>
        <v>974800</v>
      </c>
      <c r="T109" s="40"/>
    </row>
    <row r="110" spans="1:21">
      <c r="A110" s="30"/>
      <c r="B110" s="26" t="s">
        <v>125</v>
      </c>
      <c r="C110" s="24">
        <f t="shared" si="18"/>
        <v>53</v>
      </c>
      <c r="D110" s="30"/>
      <c r="E110" s="30"/>
      <c r="F110" s="30">
        <v>53</v>
      </c>
      <c r="G110" s="30"/>
      <c r="H110" s="24">
        <f t="shared" si="22"/>
        <v>10</v>
      </c>
      <c r="I110" s="30"/>
      <c r="J110" s="30"/>
      <c r="K110" s="30">
        <v>10</v>
      </c>
      <c r="L110" s="30"/>
      <c r="M110" s="30"/>
      <c r="N110" s="30"/>
      <c r="O110" s="30"/>
      <c r="P110" s="30"/>
      <c r="Q110" s="39">
        <f t="shared" si="24"/>
        <v>804500</v>
      </c>
      <c r="R110" s="43">
        <v>80</v>
      </c>
      <c r="S110" s="43">
        <f t="shared" si="25"/>
        <v>643600</v>
      </c>
      <c r="T110" s="40"/>
    </row>
    <row r="111" spans="1:21">
      <c r="A111" s="30" t="s">
        <v>130</v>
      </c>
      <c r="B111" s="26"/>
      <c r="C111" s="24">
        <f t="shared" si="18"/>
        <v>23</v>
      </c>
      <c r="D111" s="30"/>
      <c r="E111" s="30">
        <f>E112</f>
        <v>2</v>
      </c>
      <c r="F111" s="30">
        <f>F112</f>
        <v>12</v>
      </c>
      <c r="G111" s="30">
        <v>9</v>
      </c>
      <c r="H111" s="24">
        <f t="shared" si="22"/>
        <v>0</v>
      </c>
      <c r="I111" s="30"/>
      <c r="J111" s="30"/>
      <c r="K111" s="30"/>
      <c r="L111" s="30"/>
      <c r="M111" s="30"/>
      <c r="N111" s="30"/>
      <c r="O111" s="30">
        <v>76</v>
      </c>
      <c r="P111" s="30">
        <v>32</v>
      </c>
      <c r="Q111" s="39">
        <f t="shared" si="24"/>
        <v>907900</v>
      </c>
      <c r="R111" s="43">
        <v>100</v>
      </c>
      <c r="S111" s="43">
        <f t="shared" si="25"/>
        <v>907900</v>
      </c>
      <c r="T111" s="40"/>
    </row>
    <row r="112" spans="1:21">
      <c r="A112" s="30"/>
      <c r="B112" s="26" t="s">
        <v>131</v>
      </c>
      <c r="C112" s="24">
        <f t="shared" si="18"/>
        <v>23</v>
      </c>
      <c r="D112" s="30"/>
      <c r="E112" s="30">
        <v>2</v>
      </c>
      <c r="F112" s="30">
        <v>12</v>
      </c>
      <c r="G112" s="30">
        <v>9</v>
      </c>
      <c r="H112" s="24">
        <f t="shared" si="22"/>
        <v>0</v>
      </c>
      <c r="I112" s="30"/>
      <c r="J112" s="30"/>
      <c r="K112" s="30"/>
      <c r="L112" s="30"/>
      <c r="M112" s="30"/>
      <c r="N112" s="30"/>
      <c r="O112" s="30"/>
      <c r="P112" s="30"/>
      <c r="Q112" s="39">
        <f t="shared" si="24"/>
        <v>259900</v>
      </c>
      <c r="R112" s="43">
        <v>100</v>
      </c>
      <c r="S112" s="43">
        <f t="shared" si="25"/>
        <v>259900</v>
      </c>
      <c r="T112" s="40"/>
    </row>
    <row r="113" spans="1:21">
      <c r="A113" s="30" t="s">
        <v>132</v>
      </c>
      <c r="B113" s="26"/>
      <c r="C113" s="24">
        <f t="shared" si="18"/>
        <v>60</v>
      </c>
      <c r="D113" s="30"/>
      <c r="E113" s="30"/>
      <c r="F113" s="30">
        <f>F114</f>
        <v>60</v>
      </c>
      <c r="G113" s="30"/>
      <c r="H113" s="24">
        <f t="shared" si="22"/>
        <v>10</v>
      </c>
      <c r="I113" s="30"/>
      <c r="J113" s="30"/>
      <c r="K113" s="30">
        <f>K114</f>
        <v>10</v>
      </c>
      <c r="L113" s="30"/>
      <c r="M113" s="30"/>
      <c r="N113" s="30"/>
      <c r="O113" s="30">
        <v>120</v>
      </c>
      <c r="P113" s="30">
        <v>51</v>
      </c>
      <c r="Q113" s="39">
        <f t="shared" si="24"/>
        <v>1911000</v>
      </c>
      <c r="R113" s="43">
        <v>100</v>
      </c>
      <c r="S113" s="43">
        <f t="shared" si="25"/>
        <v>1911000</v>
      </c>
      <c r="T113" s="40"/>
    </row>
    <row r="114" spans="1:21">
      <c r="A114" s="30"/>
      <c r="B114" s="26" t="s">
        <v>133</v>
      </c>
      <c r="C114" s="24">
        <f t="shared" si="18"/>
        <v>60</v>
      </c>
      <c r="D114" s="30"/>
      <c r="E114" s="30"/>
      <c r="F114" s="30">
        <v>60</v>
      </c>
      <c r="G114" s="30"/>
      <c r="H114" s="24">
        <f t="shared" si="22"/>
        <v>10</v>
      </c>
      <c r="I114" s="30"/>
      <c r="J114" s="30"/>
      <c r="K114" s="30">
        <v>10</v>
      </c>
      <c r="L114" s="30"/>
      <c r="M114" s="30"/>
      <c r="N114" s="30"/>
      <c r="O114" s="30"/>
      <c r="P114" s="30"/>
      <c r="Q114" s="39">
        <f t="shared" si="24"/>
        <v>885000</v>
      </c>
      <c r="R114" s="43">
        <v>100</v>
      </c>
      <c r="S114" s="43">
        <f t="shared" si="25"/>
        <v>885000</v>
      </c>
      <c r="T114" s="40"/>
    </row>
    <row r="115" spans="1:21">
      <c r="A115" s="30" t="s">
        <v>134</v>
      </c>
      <c r="B115" s="26"/>
      <c r="C115" s="24">
        <f t="shared" si="18"/>
        <v>0</v>
      </c>
      <c r="D115" s="30"/>
      <c r="E115" s="30"/>
      <c r="F115" s="30"/>
      <c r="G115" s="30"/>
      <c r="H115" s="24">
        <f t="shared" si="22"/>
        <v>0</v>
      </c>
      <c r="I115" s="30"/>
      <c r="J115" s="30"/>
      <c r="K115" s="30"/>
      <c r="L115" s="30"/>
      <c r="M115" s="30"/>
      <c r="N115" s="30"/>
      <c r="O115" s="30">
        <v>63</v>
      </c>
      <c r="P115" s="30">
        <v>17</v>
      </c>
      <c r="Q115" s="39">
        <f t="shared" si="24"/>
        <v>480000</v>
      </c>
      <c r="R115" s="43">
        <v>60</v>
      </c>
      <c r="S115" s="43">
        <f t="shared" si="25"/>
        <v>288000</v>
      </c>
      <c r="T115" s="40"/>
    </row>
    <row r="116" spans="1:21">
      <c r="A116" s="30" t="s">
        <v>135</v>
      </c>
      <c r="B116" s="26"/>
      <c r="C116" s="24">
        <f t="shared" si="18"/>
        <v>0</v>
      </c>
      <c r="D116" s="30"/>
      <c r="E116" s="30"/>
      <c r="F116" s="30"/>
      <c r="G116" s="30"/>
      <c r="H116" s="24">
        <f t="shared" si="22"/>
        <v>0</v>
      </c>
      <c r="I116" s="30"/>
      <c r="J116" s="30"/>
      <c r="K116" s="30"/>
      <c r="L116" s="30"/>
      <c r="M116" s="30"/>
      <c r="N116" s="30"/>
      <c r="O116" s="30">
        <v>81</v>
      </c>
      <c r="P116" s="30">
        <v>39</v>
      </c>
      <c r="Q116" s="39">
        <f t="shared" si="24"/>
        <v>720000</v>
      </c>
      <c r="R116" s="43">
        <v>80</v>
      </c>
      <c r="S116" s="43">
        <f t="shared" si="25"/>
        <v>576000</v>
      </c>
      <c r="T116" s="40"/>
    </row>
    <row r="117" spans="1:21">
      <c r="A117" s="31" t="s">
        <v>126</v>
      </c>
      <c r="B117" s="32"/>
      <c r="C117" s="29">
        <f t="shared" si="18"/>
        <v>59</v>
      </c>
      <c r="D117" s="47"/>
      <c r="E117" s="47"/>
      <c r="F117" s="47">
        <f>F118</f>
        <v>59</v>
      </c>
      <c r="G117" s="47"/>
      <c r="H117" s="29">
        <f t="shared" si="22"/>
        <v>24</v>
      </c>
      <c r="I117" s="47"/>
      <c r="J117" s="47"/>
      <c r="K117" s="47">
        <v>24</v>
      </c>
      <c r="L117" s="47"/>
      <c r="M117" s="47"/>
      <c r="N117" s="47"/>
      <c r="O117" s="47">
        <v>105</v>
      </c>
      <c r="P117" s="47">
        <v>38</v>
      </c>
      <c r="Q117" s="42">
        <f t="shared" si="24"/>
        <v>2004500</v>
      </c>
      <c r="R117" s="44">
        <v>80</v>
      </c>
      <c r="S117" s="44">
        <f t="shared" si="25"/>
        <v>1603600</v>
      </c>
      <c r="T117" s="40"/>
    </row>
    <row r="118" spans="1:21">
      <c r="A118" s="30"/>
      <c r="B118" s="26" t="s">
        <v>127</v>
      </c>
      <c r="C118" s="24">
        <f t="shared" si="18"/>
        <v>59</v>
      </c>
      <c r="D118" s="30"/>
      <c r="E118" s="30"/>
      <c r="F118" s="30">
        <v>59</v>
      </c>
      <c r="G118" s="30"/>
      <c r="H118" s="24">
        <f t="shared" si="22"/>
        <v>24</v>
      </c>
      <c r="I118" s="30"/>
      <c r="J118" s="30"/>
      <c r="K118" s="30">
        <v>24</v>
      </c>
      <c r="L118" s="30"/>
      <c r="M118" s="30"/>
      <c r="N118" s="30"/>
      <c r="O118" s="30"/>
      <c r="P118" s="30"/>
      <c r="Q118" s="39">
        <f t="shared" si="24"/>
        <v>1146500</v>
      </c>
      <c r="R118" s="43">
        <v>80</v>
      </c>
      <c r="S118" s="43">
        <f t="shared" si="25"/>
        <v>917200</v>
      </c>
      <c r="T118" s="40"/>
    </row>
    <row r="119" spans="1:21">
      <c r="A119" s="31" t="s">
        <v>128</v>
      </c>
      <c r="B119" s="32"/>
      <c r="C119" s="29">
        <f t="shared" si="18"/>
        <v>42</v>
      </c>
      <c r="D119" s="47">
        <f>D120</f>
        <v>1</v>
      </c>
      <c r="E119" s="47">
        <f>E120</f>
        <v>3</v>
      </c>
      <c r="F119" s="47">
        <f>F120</f>
        <v>24</v>
      </c>
      <c r="G119" s="47">
        <f>G120</f>
        <v>14</v>
      </c>
      <c r="H119" s="29">
        <f t="shared" si="22"/>
        <v>8</v>
      </c>
      <c r="I119" s="47"/>
      <c r="J119" s="47">
        <f>J120</f>
        <v>1</v>
      </c>
      <c r="K119" s="47">
        <f>K120</f>
        <v>6</v>
      </c>
      <c r="L119" s="47">
        <f>L120</f>
        <v>1</v>
      </c>
      <c r="M119" s="47"/>
      <c r="N119" s="47"/>
      <c r="O119" s="47">
        <v>70</v>
      </c>
      <c r="P119" s="47">
        <v>15</v>
      </c>
      <c r="Q119" s="42">
        <f t="shared" si="24"/>
        <v>1135900</v>
      </c>
      <c r="R119" s="44">
        <v>100</v>
      </c>
      <c r="S119" s="44">
        <f t="shared" si="25"/>
        <v>1135900</v>
      </c>
      <c r="T119" s="40"/>
    </row>
    <row r="120" spans="1:21">
      <c r="A120" s="24"/>
      <c r="B120" s="26" t="s">
        <v>129</v>
      </c>
      <c r="C120" s="24">
        <f t="shared" si="18"/>
        <v>42</v>
      </c>
      <c r="D120" s="30">
        <v>1</v>
      </c>
      <c r="E120" s="30">
        <v>3</v>
      </c>
      <c r="F120" s="30">
        <v>24</v>
      </c>
      <c r="G120" s="30">
        <v>14</v>
      </c>
      <c r="H120" s="24">
        <f t="shared" si="22"/>
        <v>8</v>
      </c>
      <c r="I120" s="30"/>
      <c r="J120" s="30">
        <v>1</v>
      </c>
      <c r="K120" s="30">
        <v>6</v>
      </c>
      <c r="L120" s="30">
        <v>1</v>
      </c>
      <c r="M120" s="30"/>
      <c r="N120" s="30"/>
      <c r="O120" s="30"/>
      <c r="P120" s="30"/>
      <c r="Q120" s="39">
        <f t="shared" si="24"/>
        <v>625900</v>
      </c>
      <c r="R120" s="43">
        <v>100</v>
      </c>
      <c r="S120" s="43">
        <f t="shared" si="25"/>
        <v>625900</v>
      </c>
      <c r="T120" s="40"/>
    </row>
    <row r="121" spans="1:21">
      <c r="A121" s="31" t="s">
        <v>136</v>
      </c>
      <c r="B121" s="32"/>
      <c r="C121" s="29">
        <f t="shared" si="18"/>
        <v>20</v>
      </c>
      <c r="D121" s="29"/>
      <c r="E121" s="29"/>
      <c r="F121" s="29">
        <f>F122</f>
        <v>17</v>
      </c>
      <c r="G121" s="29">
        <v>3</v>
      </c>
      <c r="H121" s="29">
        <v>2</v>
      </c>
      <c r="I121" s="29"/>
      <c r="J121" s="29"/>
      <c r="K121" s="29">
        <v>1</v>
      </c>
      <c r="L121" s="29">
        <v>1</v>
      </c>
      <c r="M121" s="29"/>
      <c r="N121" s="29"/>
      <c r="O121" s="29">
        <v>80</v>
      </c>
      <c r="P121" s="29">
        <v>37</v>
      </c>
      <c r="Q121" s="42">
        <f t="shared" si="24"/>
        <v>971000</v>
      </c>
      <c r="R121" s="42">
        <v>80</v>
      </c>
      <c r="S121" s="44">
        <f t="shared" si="25"/>
        <v>776800</v>
      </c>
      <c r="T121" s="40"/>
      <c r="U121" s="41"/>
    </row>
    <row r="122" spans="1:21">
      <c r="A122" s="30"/>
      <c r="B122" s="26" t="s">
        <v>137</v>
      </c>
      <c r="C122" s="24">
        <f t="shared" ref="C122:C188" si="26">SUM(D122,E122,F122,G122)</f>
        <v>20</v>
      </c>
      <c r="D122" s="30"/>
      <c r="E122" s="30"/>
      <c r="F122" s="30">
        <v>17</v>
      </c>
      <c r="G122" s="30">
        <v>3</v>
      </c>
      <c r="H122" s="24">
        <f t="shared" ref="H122:H153" si="27">SUM(I122,J122,K122,L122)</f>
        <v>2</v>
      </c>
      <c r="I122" s="30"/>
      <c r="J122" s="30"/>
      <c r="K122" s="30">
        <v>1</v>
      </c>
      <c r="L122" s="30">
        <v>1</v>
      </c>
      <c r="M122" s="30"/>
      <c r="N122" s="30"/>
      <c r="O122" s="30"/>
      <c r="P122" s="30"/>
      <c r="Q122" s="39">
        <f t="shared" si="24"/>
        <v>269000</v>
      </c>
      <c r="R122" s="43">
        <v>80</v>
      </c>
      <c r="S122" s="43">
        <f t="shared" si="25"/>
        <v>215200</v>
      </c>
      <c r="T122" s="40"/>
    </row>
    <row r="123" spans="1:21">
      <c r="A123" s="31" t="s">
        <v>138</v>
      </c>
      <c r="B123" s="32"/>
      <c r="C123" s="29">
        <f t="shared" si="26"/>
        <v>28</v>
      </c>
      <c r="D123" s="29"/>
      <c r="E123" s="29"/>
      <c r="F123" s="29">
        <f>F124</f>
        <v>28</v>
      </c>
      <c r="G123" s="29"/>
      <c r="H123" s="29">
        <f t="shared" si="27"/>
        <v>40</v>
      </c>
      <c r="I123" s="29">
        <v>1</v>
      </c>
      <c r="J123" s="29"/>
      <c r="K123" s="29">
        <v>39</v>
      </c>
      <c r="L123" s="29"/>
      <c r="M123" s="29"/>
      <c r="N123" s="29"/>
      <c r="O123" s="29">
        <v>74</v>
      </c>
      <c r="P123" s="29">
        <v>23</v>
      </c>
      <c r="Q123" s="42">
        <f t="shared" si="24"/>
        <v>1680100</v>
      </c>
      <c r="R123" s="42">
        <v>100</v>
      </c>
      <c r="S123" s="44">
        <f t="shared" si="25"/>
        <v>1680100</v>
      </c>
      <c r="T123" s="40"/>
      <c r="U123" s="41"/>
    </row>
    <row r="124" spans="1:21">
      <c r="A124" s="48"/>
      <c r="B124" s="26" t="s">
        <v>139</v>
      </c>
      <c r="C124" s="24">
        <f t="shared" si="26"/>
        <v>28</v>
      </c>
      <c r="D124" s="30"/>
      <c r="E124" s="30"/>
      <c r="F124" s="30">
        <v>28</v>
      </c>
      <c r="G124" s="30"/>
      <c r="H124" s="24">
        <f t="shared" si="27"/>
        <v>40</v>
      </c>
      <c r="I124" s="30">
        <v>1</v>
      </c>
      <c r="J124" s="30"/>
      <c r="K124" s="30">
        <v>39</v>
      </c>
      <c r="L124" s="30"/>
      <c r="M124" s="30"/>
      <c r="N124" s="30"/>
      <c r="O124" s="30"/>
      <c r="P124" s="30"/>
      <c r="Q124" s="39">
        <f t="shared" si="24"/>
        <v>1098100</v>
      </c>
      <c r="R124" s="43">
        <v>100</v>
      </c>
      <c r="S124" s="43">
        <f t="shared" si="25"/>
        <v>1098100</v>
      </c>
      <c r="T124" s="40"/>
    </row>
    <row r="125" spans="1:21">
      <c r="A125" s="31" t="s">
        <v>140</v>
      </c>
      <c r="B125" s="32"/>
      <c r="C125" s="29">
        <f t="shared" si="26"/>
        <v>187</v>
      </c>
      <c r="D125" s="29"/>
      <c r="E125" s="29">
        <f>SUM(E126,E127,E128,E130)</f>
        <v>46</v>
      </c>
      <c r="F125" s="29">
        <f>SUM(F126,F127,F128,F130)</f>
        <v>137</v>
      </c>
      <c r="G125" s="29">
        <f>SUM(G126,G127,G128,G130)</f>
        <v>4</v>
      </c>
      <c r="H125" s="29">
        <f>SUM(H126,H127,H128,H130)</f>
        <v>79</v>
      </c>
      <c r="I125" s="29"/>
      <c r="J125" s="29">
        <f t="shared" ref="J125:Q125" si="28">SUM(J126,J127,J128,J130)</f>
        <v>30</v>
      </c>
      <c r="K125" s="29">
        <f t="shared" si="28"/>
        <v>49</v>
      </c>
      <c r="L125" s="29"/>
      <c r="M125" s="29"/>
      <c r="N125" s="29"/>
      <c r="O125" s="29">
        <f t="shared" si="28"/>
        <v>506</v>
      </c>
      <c r="P125" s="29">
        <f t="shared" si="28"/>
        <v>260</v>
      </c>
      <c r="Q125" s="42">
        <f t="shared" si="28"/>
        <v>8064200</v>
      </c>
      <c r="R125" s="42"/>
      <c r="S125" s="42">
        <f>SUM(S126,S127,S128,S130)</f>
        <v>6927520</v>
      </c>
      <c r="T125" s="40"/>
      <c r="U125" s="41"/>
    </row>
    <row r="126" spans="1:21">
      <c r="A126" s="30" t="s">
        <v>141</v>
      </c>
      <c r="B126" s="26" t="s">
        <v>142</v>
      </c>
      <c r="C126" s="24">
        <f t="shared" si="26"/>
        <v>111</v>
      </c>
      <c r="D126" s="30"/>
      <c r="E126" s="30">
        <v>46</v>
      </c>
      <c r="F126" s="30">
        <v>65</v>
      </c>
      <c r="G126" s="30"/>
      <c r="H126" s="24">
        <f t="shared" si="27"/>
        <v>68</v>
      </c>
      <c r="I126" s="30"/>
      <c r="J126" s="30">
        <v>30</v>
      </c>
      <c r="K126" s="30">
        <v>38</v>
      </c>
      <c r="L126" s="30"/>
      <c r="M126" s="30"/>
      <c r="N126" s="30"/>
      <c r="O126" s="30"/>
      <c r="P126" s="30"/>
      <c r="Q126" s="39">
        <f t="shared" ref="Q126:Q137" si="29">(D126*8+E126*8+F126*10+G126*10)*1150+(I126*8+J126*8+K126*10+L126*10+N126*5)*1950+(M126+O126+P126)*6000</f>
        <v>2379700</v>
      </c>
      <c r="R126" s="43">
        <v>60</v>
      </c>
      <c r="S126" s="43">
        <f t="shared" ref="S126:S137" si="30">Q126*R126/100</f>
        <v>1427820</v>
      </c>
      <c r="T126" s="40"/>
    </row>
    <row r="127" spans="1:21">
      <c r="A127" s="30" t="s">
        <v>143</v>
      </c>
      <c r="B127" s="26"/>
      <c r="C127" s="24">
        <f t="shared" si="26"/>
        <v>0</v>
      </c>
      <c r="D127" s="30"/>
      <c r="E127" s="30"/>
      <c r="F127" s="30"/>
      <c r="G127" s="30"/>
      <c r="H127" s="24">
        <f t="shared" si="27"/>
        <v>0</v>
      </c>
      <c r="I127" s="30"/>
      <c r="J127" s="30"/>
      <c r="K127" s="30"/>
      <c r="L127" s="30"/>
      <c r="M127" s="30"/>
      <c r="N127" s="30"/>
      <c r="O127" s="30">
        <v>66</v>
      </c>
      <c r="P127" s="30">
        <v>11</v>
      </c>
      <c r="Q127" s="39">
        <f t="shared" si="29"/>
        <v>462000</v>
      </c>
      <c r="R127" s="43">
        <v>60</v>
      </c>
      <c r="S127" s="43">
        <f t="shared" si="30"/>
        <v>277200</v>
      </c>
      <c r="T127" s="40"/>
    </row>
    <row r="128" spans="1:21">
      <c r="A128" s="30" t="s">
        <v>146</v>
      </c>
      <c r="B128" s="26"/>
      <c r="C128" s="24">
        <f t="shared" si="26"/>
        <v>39</v>
      </c>
      <c r="D128" s="30"/>
      <c r="E128" s="30"/>
      <c r="F128" s="30">
        <f>F129</f>
        <v>35</v>
      </c>
      <c r="G128" s="30">
        <v>4</v>
      </c>
      <c r="H128" s="24">
        <f t="shared" si="27"/>
        <v>9</v>
      </c>
      <c r="I128" s="30"/>
      <c r="J128" s="30"/>
      <c r="K128" s="30">
        <v>9</v>
      </c>
      <c r="L128" s="30"/>
      <c r="M128" s="30"/>
      <c r="N128" s="30"/>
      <c r="O128" s="30">
        <v>237</v>
      </c>
      <c r="P128" s="30">
        <v>112</v>
      </c>
      <c r="Q128" s="39">
        <f t="shared" si="29"/>
        <v>2718000</v>
      </c>
      <c r="R128" s="43">
        <v>100</v>
      </c>
      <c r="S128" s="43">
        <f t="shared" si="30"/>
        <v>2718000</v>
      </c>
      <c r="T128" s="40"/>
    </row>
    <row r="129" spans="1:21">
      <c r="A129" s="30"/>
      <c r="B129" s="26" t="s">
        <v>147</v>
      </c>
      <c r="C129" s="24">
        <f t="shared" si="26"/>
        <v>39</v>
      </c>
      <c r="D129" s="30"/>
      <c r="E129" s="30"/>
      <c r="F129" s="30">
        <v>35</v>
      </c>
      <c r="G129" s="30">
        <v>4</v>
      </c>
      <c r="H129" s="24">
        <f t="shared" si="27"/>
        <v>9</v>
      </c>
      <c r="I129" s="30"/>
      <c r="J129" s="30"/>
      <c r="K129" s="30">
        <v>9</v>
      </c>
      <c r="L129" s="30"/>
      <c r="M129" s="30"/>
      <c r="N129" s="30"/>
      <c r="O129" s="30"/>
      <c r="P129" s="30"/>
      <c r="Q129" s="39">
        <f t="shared" si="29"/>
        <v>624000</v>
      </c>
      <c r="R129" s="43">
        <v>100</v>
      </c>
      <c r="S129" s="43">
        <f t="shared" si="30"/>
        <v>624000</v>
      </c>
      <c r="T129" s="40"/>
    </row>
    <row r="130" spans="1:21">
      <c r="A130" s="30" t="s">
        <v>148</v>
      </c>
      <c r="B130" s="26"/>
      <c r="C130" s="24">
        <f t="shared" si="26"/>
        <v>37</v>
      </c>
      <c r="D130" s="30"/>
      <c r="E130" s="30"/>
      <c r="F130" s="30">
        <f>F131</f>
        <v>37</v>
      </c>
      <c r="G130" s="30"/>
      <c r="H130" s="24">
        <f t="shared" si="27"/>
        <v>2</v>
      </c>
      <c r="I130" s="30"/>
      <c r="J130" s="30"/>
      <c r="K130" s="30">
        <f>K131</f>
        <v>2</v>
      </c>
      <c r="L130" s="30"/>
      <c r="M130" s="30"/>
      <c r="N130" s="30"/>
      <c r="O130" s="30">
        <v>203</v>
      </c>
      <c r="P130" s="30">
        <v>137</v>
      </c>
      <c r="Q130" s="39">
        <f t="shared" si="29"/>
        <v>2504500</v>
      </c>
      <c r="R130" s="43">
        <v>100</v>
      </c>
      <c r="S130" s="43">
        <f t="shared" si="30"/>
        <v>2504500</v>
      </c>
      <c r="T130" s="40"/>
    </row>
    <row r="131" spans="1:21">
      <c r="A131" s="30"/>
      <c r="B131" s="26" t="s">
        <v>149</v>
      </c>
      <c r="C131" s="24">
        <f t="shared" si="26"/>
        <v>37</v>
      </c>
      <c r="D131" s="30"/>
      <c r="E131" s="30"/>
      <c r="F131" s="30">
        <v>37</v>
      </c>
      <c r="G131" s="30"/>
      <c r="H131" s="24">
        <f t="shared" si="27"/>
        <v>2</v>
      </c>
      <c r="I131" s="30"/>
      <c r="J131" s="30"/>
      <c r="K131" s="30">
        <v>2</v>
      </c>
      <c r="L131" s="30"/>
      <c r="M131" s="30"/>
      <c r="N131" s="30"/>
      <c r="O131" s="30"/>
      <c r="P131" s="30"/>
      <c r="Q131" s="39">
        <f t="shared" si="29"/>
        <v>464500</v>
      </c>
      <c r="R131" s="43">
        <v>100</v>
      </c>
      <c r="S131" s="43">
        <f t="shared" si="30"/>
        <v>464500</v>
      </c>
      <c r="T131" s="40"/>
    </row>
    <row r="132" spans="1:21">
      <c r="A132" s="27" t="s">
        <v>144</v>
      </c>
      <c r="B132" s="32"/>
      <c r="C132" s="29">
        <f t="shared" si="26"/>
        <v>57</v>
      </c>
      <c r="D132" s="47"/>
      <c r="E132" s="47"/>
      <c r="F132" s="47">
        <f>F133</f>
        <v>57</v>
      </c>
      <c r="G132" s="47"/>
      <c r="H132" s="29">
        <f t="shared" si="27"/>
        <v>7</v>
      </c>
      <c r="I132" s="47"/>
      <c r="J132" s="47"/>
      <c r="K132" s="47">
        <v>7</v>
      </c>
      <c r="L132" s="47"/>
      <c r="M132" s="47"/>
      <c r="N132" s="47"/>
      <c r="O132" s="47">
        <v>169</v>
      </c>
      <c r="P132" s="47">
        <v>79</v>
      </c>
      <c r="Q132" s="42">
        <f t="shared" si="29"/>
        <v>2280000</v>
      </c>
      <c r="R132" s="44">
        <v>100</v>
      </c>
      <c r="S132" s="44">
        <f t="shared" si="30"/>
        <v>2280000</v>
      </c>
      <c r="T132" s="40"/>
    </row>
    <row r="133" spans="1:21">
      <c r="A133" s="30"/>
      <c r="B133" s="26" t="s">
        <v>145</v>
      </c>
      <c r="C133" s="24">
        <f t="shared" si="26"/>
        <v>57</v>
      </c>
      <c r="D133" s="30"/>
      <c r="E133" s="30"/>
      <c r="F133" s="30">
        <v>57</v>
      </c>
      <c r="G133" s="30"/>
      <c r="H133" s="24">
        <f t="shared" si="27"/>
        <v>7</v>
      </c>
      <c r="I133" s="30"/>
      <c r="J133" s="30"/>
      <c r="K133" s="30">
        <v>7</v>
      </c>
      <c r="L133" s="30"/>
      <c r="M133" s="30"/>
      <c r="N133" s="30"/>
      <c r="O133" s="30"/>
      <c r="P133" s="30"/>
      <c r="Q133" s="39">
        <f t="shared" si="29"/>
        <v>792000</v>
      </c>
      <c r="R133" s="43">
        <v>100</v>
      </c>
      <c r="S133" s="43">
        <f t="shared" si="30"/>
        <v>792000</v>
      </c>
      <c r="T133" s="40"/>
    </row>
    <row r="134" spans="1:21">
      <c r="A134" s="31" t="s">
        <v>150</v>
      </c>
      <c r="B134" s="32"/>
      <c r="C134" s="29">
        <f t="shared" si="26"/>
        <v>33</v>
      </c>
      <c r="D134" s="29"/>
      <c r="E134" s="29">
        <f>E135</f>
        <v>7</v>
      </c>
      <c r="F134" s="29">
        <f>F135</f>
        <v>20</v>
      </c>
      <c r="G134" s="29">
        <f>G135</f>
        <v>6</v>
      </c>
      <c r="H134" s="29">
        <f t="shared" si="27"/>
        <v>0</v>
      </c>
      <c r="I134" s="29"/>
      <c r="J134" s="29"/>
      <c r="K134" s="29"/>
      <c r="L134" s="29"/>
      <c r="M134" s="29"/>
      <c r="N134" s="29"/>
      <c r="O134" s="29">
        <v>506</v>
      </c>
      <c r="P134" s="29">
        <v>178</v>
      </c>
      <c r="Q134" s="42">
        <f t="shared" si="29"/>
        <v>4467400</v>
      </c>
      <c r="R134" s="42">
        <v>100</v>
      </c>
      <c r="S134" s="44">
        <f t="shared" si="30"/>
        <v>4467400</v>
      </c>
      <c r="T134" s="40"/>
      <c r="U134" s="41"/>
    </row>
    <row r="135" spans="1:21">
      <c r="A135" s="30"/>
      <c r="B135" s="26" t="s">
        <v>151</v>
      </c>
      <c r="C135" s="24">
        <f t="shared" si="26"/>
        <v>33</v>
      </c>
      <c r="D135" s="30"/>
      <c r="E135" s="30">
        <v>7</v>
      </c>
      <c r="F135" s="30">
        <v>20</v>
      </c>
      <c r="G135" s="30">
        <v>6</v>
      </c>
      <c r="H135" s="24">
        <f t="shared" si="27"/>
        <v>0</v>
      </c>
      <c r="I135" s="30"/>
      <c r="J135" s="30"/>
      <c r="K135" s="30"/>
      <c r="L135" s="30"/>
      <c r="M135" s="30"/>
      <c r="N135" s="30"/>
      <c r="O135" s="30"/>
      <c r="P135" s="30"/>
      <c r="Q135" s="39">
        <f t="shared" si="29"/>
        <v>363400</v>
      </c>
      <c r="R135" s="43">
        <v>100</v>
      </c>
      <c r="S135" s="43">
        <f t="shared" si="30"/>
        <v>363400</v>
      </c>
      <c r="T135" s="40"/>
    </row>
    <row r="136" spans="1:21">
      <c r="A136" s="31" t="s">
        <v>152</v>
      </c>
      <c r="B136" s="32"/>
      <c r="C136" s="29">
        <f t="shared" si="26"/>
        <v>91</v>
      </c>
      <c r="D136" s="29"/>
      <c r="E136" s="29"/>
      <c r="F136" s="29">
        <f>F137</f>
        <v>91</v>
      </c>
      <c r="G136" s="29"/>
      <c r="H136" s="29">
        <f t="shared" si="27"/>
        <v>0</v>
      </c>
      <c r="I136" s="29"/>
      <c r="J136" s="29"/>
      <c r="K136" s="29"/>
      <c r="L136" s="29"/>
      <c r="M136" s="29"/>
      <c r="N136" s="29"/>
      <c r="O136" s="29">
        <v>606</v>
      </c>
      <c r="P136" s="29">
        <v>194</v>
      </c>
      <c r="Q136" s="42">
        <f t="shared" si="29"/>
        <v>5846500</v>
      </c>
      <c r="R136" s="42">
        <v>100</v>
      </c>
      <c r="S136" s="44">
        <f t="shared" si="30"/>
        <v>5846500</v>
      </c>
      <c r="T136" s="40"/>
      <c r="U136" s="41"/>
    </row>
    <row r="137" spans="1:21">
      <c r="A137" s="30"/>
      <c r="B137" s="26" t="s">
        <v>153</v>
      </c>
      <c r="C137" s="24">
        <f t="shared" si="26"/>
        <v>91</v>
      </c>
      <c r="D137" s="30"/>
      <c r="E137" s="30"/>
      <c r="F137" s="30">
        <v>91</v>
      </c>
      <c r="G137" s="30"/>
      <c r="H137" s="24">
        <f t="shared" si="27"/>
        <v>0</v>
      </c>
      <c r="I137" s="30"/>
      <c r="J137" s="30"/>
      <c r="K137" s="30"/>
      <c r="L137" s="30"/>
      <c r="M137" s="30"/>
      <c r="N137" s="30"/>
      <c r="O137" s="30"/>
      <c r="P137" s="30"/>
      <c r="Q137" s="39">
        <f t="shared" si="29"/>
        <v>1046500</v>
      </c>
      <c r="R137" s="43">
        <v>100</v>
      </c>
      <c r="S137" s="43">
        <f t="shared" si="30"/>
        <v>1046500</v>
      </c>
      <c r="T137" s="40"/>
    </row>
    <row r="138" spans="1:21">
      <c r="A138" s="31" t="s">
        <v>154</v>
      </c>
      <c r="B138" s="32"/>
      <c r="C138" s="29">
        <f t="shared" si="26"/>
        <v>143</v>
      </c>
      <c r="D138" s="29">
        <f>SUM(D139,D140,D141,D143,D144)</f>
        <v>26</v>
      </c>
      <c r="E138" s="29">
        <f t="shared" ref="E138:Q138" si="31">SUM(E139,E140,E141,E143,E144)</f>
        <v>98</v>
      </c>
      <c r="F138" s="29">
        <f t="shared" si="31"/>
        <v>19</v>
      </c>
      <c r="G138" s="29"/>
      <c r="H138" s="29">
        <f t="shared" si="31"/>
        <v>48</v>
      </c>
      <c r="I138" s="29">
        <f t="shared" si="31"/>
        <v>7</v>
      </c>
      <c r="J138" s="29">
        <f t="shared" si="31"/>
        <v>41</v>
      </c>
      <c r="K138" s="29"/>
      <c r="L138" s="29"/>
      <c r="M138" s="29"/>
      <c r="N138" s="29"/>
      <c r="O138" s="29">
        <f t="shared" si="31"/>
        <v>344</v>
      </c>
      <c r="P138" s="29">
        <f t="shared" si="31"/>
        <v>139</v>
      </c>
      <c r="Q138" s="42">
        <f t="shared" si="31"/>
        <v>5006100</v>
      </c>
      <c r="R138" s="42"/>
      <c r="S138" s="42">
        <f>SUM(S139,S140,S141,S143,S144)</f>
        <v>3626960</v>
      </c>
      <c r="T138" s="40"/>
      <c r="U138" s="41"/>
    </row>
    <row r="139" spans="1:21">
      <c r="A139" s="30" t="s">
        <v>155</v>
      </c>
      <c r="B139" s="26" t="s">
        <v>156</v>
      </c>
      <c r="C139" s="24">
        <f t="shared" si="26"/>
        <v>124</v>
      </c>
      <c r="D139" s="30">
        <v>26</v>
      </c>
      <c r="E139" s="30">
        <v>98</v>
      </c>
      <c r="F139" s="30"/>
      <c r="G139" s="30"/>
      <c r="H139" s="24">
        <f t="shared" si="27"/>
        <v>48</v>
      </c>
      <c r="I139" s="30">
        <v>7</v>
      </c>
      <c r="J139" s="30">
        <v>41</v>
      </c>
      <c r="K139" s="30"/>
      <c r="L139" s="30"/>
      <c r="M139" s="30"/>
      <c r="N139" s="30"/>
      <c r="O139" s="30"/>
      <c r="P139" s="30"/>
      <c r="Q139" s="39">
        <f t="shared" ref="Q139:Q152" si="32">(D139*8+E139*8+F139*10+G139*10)*1150+(I139*8+J139*8+K139*10+L139*10+N139*5)*1950+(M139+O139+P139)*6000</f>
        <v>1889600</v>
      </c>
      <c r="R139" s="43">
        <v>60</v>
      </c>
      <c r="S139" s="43">
        <f t="shared" ref="S139:S152" si="33">Q139*R139/100</f>
        <v>1133760</v>
      </c>
      <c r="T139" s="40"/>
    </row>
    <row r="140" spans="1:21">
      <c r="A140" s="30" t="s">
        <v>157</v>
      </c>
      <c r="B140" s="26"/>
      <c r="C140" s="24">
        <f t="shared" si="26"/>
        <v>0</v>
      </c>
      <c r="D140" s="30"/>
      <c r="E140" s="30"/>
      <c r="F140" s="30"/>
      <c r="G140" s="30"/>
      <c r="H140" s="24">
        <f t="shared" si="27"/>
        <v>0</v>
      </c>
      <c r="I140" s="30"/>
      <c r="J140" s="30"/>
      <c r="K140" s="30"/>
      <c r="L140" s="30"/>
      <c r="M140" s="30"/>
      <c r="N140" s="30"/>
      <c r="O140" s="30">
        <v>63</v>
      </c>
      <c r="P140" s="30">
        <v>29</v>
      </c>
      <c r="Q140" s="39">
        <f t="shared" si="32"/>
        <v>552000</v>
      </c>
      <c r="R140" s="43">
        <v>80</v>
      </c>
      <c r="S140" s="43">
        <f t="shared" si="33"/>
        <v>441600</v>
      </c>
      <c r="T140" s="40"/>
    </row>
    <row r="141" spans="1:21">
      <c r="A141" s="30" t="s">
        <v>340</v>
      </c>
      <c r="B141" s="26"/>
      <c r="C141" s="24">
        <f t="shared" si="26"/>
        <v>19</v>
      </c>
      <c r="D141" s="30"/>
      <c r="E141" s="30"/>
      <c r="F141" s="30">
        <f>F142</f>
        <v>19</v>
      </c>
      <c r="G141" s="30"/>
      <c r="H141" s="24">
        <f t="shared" si="27"/>
        <v>0</v>
      </c>
      <c r="I141" s="30"/>
      <c r="J141" s="30"/>
      <c r="K141" s="30"/>
      <c r="L141" s="30"/>
      <c r="M141" s="30"/>
      <c r="N141" s="30"/>
      <c r="O141" s="30">
        <v>141</v>
      </c>
      <c r="P141" s="30">
        <v>31</v>
      </c>
      <c r="Q141" s="39">
        <f t="shared" si="32"/>
        <v>1250500</v>
      </c>
      <c r="R141" s="43">
        <v>80</v>
      </c>
      <c r="S141" s="43">
        <f t="shared" si="33"/>
        <v>1000400</v>
      </c>
      <c r="T141" s="40"/>
    </row>
    <row r="142" spans="1:21">
      <c r="A142" s="30"/>
      <c r="B142" s="26" t="s">
        <v>159</v>
      </c>
      <c r="C142" s="24">
        <f t="shared" si="26"/>
        <v>19</v>
      </c>
      <c r="D142" s="30"/>
      <c r="E142" s="30"/>
      <c r="F142" s="30">
        <v>19</v>
      </c>
      <c r="G142" s="30"/>
      <c r="H142" s="24">
        <f t="shared" si="27"/>
        <v>0</v>
      </c>
      <c r="I142" s="30"/>
      <c r="J142" s="30"/>
      <c r="K142" s="30"/>
      <c r="L142" s="30"/>
      <c r="M142" s="30"/>
      <c r="N142" s="30"/>
      <c r="O142" s="30"/>
      <c r="P142" s="30"/>
      <c r="Q142" s="39">
        <f t="shared" si="32"/>
        <v>218500</v>
      </c>
      <c r="R142" s="43">
        <v>80</v>
      </c>
      <c r="S142" s="43">
        <f t="shared" si="33"/>
        <v>174800</v>
      </c>
      <c r="T142" s="40"/>
    </row>
    <row r="143" spans="1:21">
      <c r="A143" s="30" t="s">
        <v>162</v>
      </c>
      <c r="B143" s="26"/>
      <c r="C143" s="24">
        <f t="shared" si="26"/>
        <v>0</v>
      </c>
      <c r="D143" s="30"/>
      <c r="E143" s="30"/>
      <c r="F143" s="30"/>
      <c r="G143" s="30"/>
      <c r="H143" s="24">
        <f t="shared" si="27"/>
        <v>0</v>
      </c>
      <c r="I143" s="30"/>
      <c r="J143" s="30"/>
      <c r="K143" s="30"/>
      <c r="L143" s="30"/>
      <c r="M143" s="30"/>
      <c r="N143" s="30"/>
      <c r="O143" s="30">
        <v>87</v>
      </c>
      <c r="P143" s="30">
        <v>45</v>
      </c>
      <c r="Q143" s="39">
        <f t="shared" si="32"/>
        <v>792000</v>
      </c>
      <c r="R143" s="43">
        <v>80</v>
      </c>
      <c r="S143" s="43">
        <f t="shared" si="33"/>
        <v>633600</v>
      </c>
      <c r="T143" s="40"/>
    </row>
    <row r="144" spans="1:21">
      <c r="A144" s="30" t="s">
        <v>163</v>
      </c>
      <c r="B144" s="26"/>
      <c r="C144" s="24">
        <f t="shared" si="26"/>
        <v>0</v>
      </c>
      <c r="D144" s="30"/>
      <c r="E144" s="30"/>
      <c r="F144" s="30"/>
      <c r="G144" s="30"/>
      <c r="H144" s="24">
        <f t="shared" si="27"/>
        <v>0</v>
      </c>
      <c r="I144" s="30"/>
      <c r="J144" s="30"/>
      <c r="K144" s="30"/>
      <c r="L144" s="30"/>
      <c r="M144" s="30"/>
      <c r="N144" s="30"/>
      <c r="O144" s="30">
        <v>53</v>
      </c>
      <c r="P144" s="30">
        <v>34</v>
      </c>
      <c r="Q144" s="39">
        <f t="shared" si="32"/>
        <v>522000</v>
      </c>
      <c r="R144" s="43">
        <v>80</v>
      </c>
      <c r="S144" s="43">
        <f t="shared" si="33"/>
        <v>417600</v>
      </c>
      <c r="T144" s="40"/>
    </row>
    <row r="145" spans="1:21">
      <c r="A145" s="27" t="s">
        <v>160</v>
      </c>
      <c r="B145" s="32"/>
      <c r="C145" s="29">
        <f t="shared" si="26"/>
        <v>106</v>
      </c>
      <c r="D145" s="47">
        <f t="shared" ref="D145:K145" si="34">D146</f>
        <v>3</v>
      </c>
      <c r="E145" s="47">
        <f t="shared" si="34"/>
        <v>11</v>
      </c>
      <c r="F145" s="47">
        <f t="shared" si="34"/>
        <v>92</v>
      </c>
      <c r="G145" s="47"/>
      <c r="H145" s="29">
        <f t="shared" si="27"/>
        <v>25</v>
      </c>
      <c r="I145" s="47"/>
      <c r="J145" s="47">
        <v>2</v>
      </c>
      <c r="K145" s="47">
        <f t="shared" si="34"/>
        <v>23</v>
      </c>
      <c r="L145" s="47"/>
      <c r="M145" s="47"/>
      <c r="N145" s="47"/>
      <c r="O145" s="47">
        <v>85</v>
      </c>
      <c r="P145" s="47">
        <v>20</v>
      </c>
      <c r="Q145" s="42">
        <f t="shared" si="32"/>
        <v>2296500</v>
      </c>
      <c r="R145" s="44">
        <v>100</v>
      </c>
      <c r="S145" s="44">
        <f t="shared" si="33"/>
        <v>2296500</v>
      </c>
      <c r="T145" s="40"/>
    </row>
    <row r="146" spans="1:21">
      <c r="A146" s="30"/>
      <c r="B146" s="26" t="s">
        <v>161</v>
      </c>
      <c r="C146" s="24">
        <f t="shared" si="26"/>
        <v>106</v>
      </c>
      <c r="D146" s="30">
        <v>3</v>
      </c>
      <c r="E146" s="30">
        <v>11</v>
      </c>
      <c r="F146" s="30">
        <v>92</v>
      </c>
      <c r="G146" s="30"/>
      <c r="H146" s="24">
        <f t="shared" si="27"/>
        <v>25</v>
      </c>
      <c r="I146" s="30"/>
      <c r="J146" s="30">
        <v>2</v>
      </c>
      <c r="K146" s="30">
        <v>23</v>
      </c>
      <c r="L146" s="30"/>
      <c r="M146" s="30"/>
      <c r="N146" s="30"/>
      <c r="O146" s="30"/>
      <c r="P146" s="30"/>
      <c r="Q146" s="39">
        <f t="shared" si="32"/>
        <v>1666500</v>
      </c>
      <c r="R146" s="43">
        <v>100</v>
      </c>
      <c r="S146" s="43">
        <f t="shared" si="33"/>
        <v>1666500</v>
      </c>
      <c r="T146" s="40"/>
    </row>
    <row r="147" spans="1:21">
      <c r="A147" s="31" t="s">
        <v>164</v>
      </c>
      <c r="B147" s="32"/>
      <c r="C147" s="29">
        <f t="shared" si="26"/>
        <v>34</v>
      </c>
      <c r="D147" s="29"/>
      <c r="E147" s="29"/>
      <c r="F147" s="29">
        <f>F148</f>
        <v>34</v>
      </c>
      <c r="G147" s="29"/>
      <c r="H147" s="29">
        <f t="shared" si="27"/>
        <v>0</v>
      </c>
      <c r="I147" s="29"/>
      <c r="J147" s="29"/>
      <c r="K147" s="29"/>
      <c r="L147" s="29"/>
      <c r="M147" s="29"/>
      <c r="N147" s="29"/>
      <c r="O147" s="29">
        <v>99</v>
      </c>
      <c r="P147" s="29">
        <v>26</v>
      </c>
      <c r="Q147" s="42">
        <f t="shared" si="32"/>
        <v>1141000</v>
      </c>
      <c r="R147" s="42">
        <v>100</v>
      </c>
      <c r="S147" s="44">
        <f t="shared" si="33"/>
        <v>1141000</v>
      </c>
      <c r="T147" s="40"/>
      <c r="U147" s="41"/>
    </row>
    <row r="148" spans="1:21">
      <c r="A148" s="30"/>
      <c r="B148" s="46" t="s">
        <v>165</v>
      </c>
      <c r="C148" s="24">
        <f t="shared" si="26"/>
        <v>34</v>
      </c>
      <c r="D148" s="30"/>
      <c r="E148" s="30"/>
      <c r="F148" s="30">
        <v>34</v>
      </c>
      <c r="G148" s="30"/>
      <c r="H148" s="24">
        <f t="shared" si="27"/>
        <v>0</v>
      </c>
      <c r="I148" s="30"/>
      <c r="J148" s="30"/>
      <c r="K148" s="30"/>
      <c r="L148" s="30"/>
      <c r="M148" s="30"/>
      <c r="N148" s="30"/>
      <c r="O148" s="30"/>
      <c r="P148" s="30"/>
      <c r="Q148" s="39">
        <f t="shared" si="32"/>
        <v>391000</v>
      </c>
      <c r="R148" s="43">
        <v>100</v>
      </c>
      <c r="S148" s="43">
        <f t="shared" si="33"/>
        <v>391000</v>
      </c>
      <c r="T148" s="40"/>
    </row>
    <row r="149" spans="1:21">
      <c r="A149" s="31" t="s">
        <v>166</v>
      </c>
      <c r="B149" s="32"/>
      <c r="C149" s="29">
        <f t="shared" si="26"/>
        <v>76</v>
      </c>
      <c r="D149" s="29"/>
      <c r="E149" s="29">
        <f>E150</f>
        <v>24</v>
      </c>
      <c r="F149" s="29">
        <f>F150</f>
        <v>10</v>
      </c>
      <c r="G149" s="29">
        <v>42</v>
      </c>
      <c r="H149" s="29">
        <f t="shared" si="27"/>
        <v>2</v>
      </c>
      <c r="I149" s="29"/>
      <c r="J149" s="29">
        <v>2</v>
      </c>
      <c r="K149" s="29"/>
      <c r="L149" s="29"/>
      <c r="M149" s="29"/>
      <c r="N149" s="29"/>
      <c r="O149" s="29">
        <v>407</v>
      </c>
      <c r="P149" s="29">
        <v>47</v>
      </c>
      <c r="Q149" s="42">
        <f t="shared" si="32"/>
        <v>3574000</v>
      </c>
      <c r="R149" s="42">
        <v>100</v>
      </c>
      <c r="S149" s="44">
        <f t="shared" si="33"/>
        <v>3574000</v>
      </c>
      <c r="T149" s="40"/>
      <c r="U149" s="41"/>
    </row>
    <row r="150" spans="1:21">
      <c r="A150" s="30"/>
      <c r="B150" s="26" t="s">
        <v>167</v>
      </c>
      <c r="C150" s="24">
        <f t="shared" si="26"/>
        <v>76</v>
      </c>
      <c r="D150" s="30"/>
      <c r="E150" s="30">
        <v>24</v>
      </c>
      <c r="F150" s="30">
        <v>10</v>
      </c>
      <c r="G150" s="30">
        <v>42</v>
      </c>
      <c r="H150" s="24">
        <f t="shared" si="27"/>
        <v>2</v>
      </c>
      <c r="I150" s="30"/>
      <c r="J150" s="30">
        <v>2</v>
      </c>
      <c r="K150" s="30"/>
      <c r="L150" s="30"/>
      <c r="M150" s="30"/>
      <c r="N150" s="30"/>
      <c r="O150" s="30"/>
      <c r="P150" s="30"/>
      <c r="Q150" s="39">
        <f t="shared" si="32"/>
        <v>850000</v>
      </c>
      <c r="R150" s="43">
        <v>100</v>
      </c>
      <c r="S150" s="43">
        <f t="shared" si="33"/>
        <v>850000</v>
      </c>
      <c r="T150" s="40"/>
    </row>
    <row r="151" spans="1:21">
      <c r="A151" s="31" t="s">
        <v>168</v>
      </c>
      <c r="B151" s="32"/>
      <c r="C151" s="29">
        <f t="shared" si="26"/>
        <v>85</v>
      </c>
      <c r="D151" s="29"/>
      <c r="E151" s="29">
        <f t="shared" ref="E151:K151" si="35">E152</f>
        <v>10</v>
      </c>
      <c r="F151" s="29">
        <f t="shared" si="35"/>
        <v>75</v>
      </c>
      <c r="G151" s="29"/>
      <c r="H151" s="29">
        <f t="shared" si="27"/>
        <v>20</v>
      </c>
      <c r="I151" s="29"/>
      <c r="J151" s="29">
        <f t="shared" si="35"/>
        <v>4</v>
      </c>
      <c r="K151" s="29">
        <f t="shared" si="35"/>
        <v>16</v>
      </c>
      <c r="L151" s="29"/>
      <c r="M151" s="29"/>
      <c r="N151" s="29"/>
      <c r="O151" s="29">
        <v>162</v>
      </c>
      <c r="P151" s="29">
        <v>103</v>
      </c>
      <c r="Q151" s="42">
        <f t="shared" si="32"/>
        <v>2918900</v>
      </c>
      <c r="R151" s="42">
        <v>80</v>
      </c>
      <c r="S151" s="44">
        <f t="shared" si="33"/>
        <v>2335120</v>
      </c>
      <c r="T151" s="40"/>
      <c r="U151" s="41"/>
    </row>
    <row r="152" spans="1:21">
      <c r="A152" s="30"/>
      <c r="B152" s="26" t="s">
        <v>169</v>
      </c>
      <c r="C152" s="24">
        <f t="shared" si="26"/>
        <v>85</v>
      </c>
      <c r="D152" s="30"/>
      <c r="E152" s="30">
        <v>10</v>
      </c>
      <c r="F152" s="30">
        <v>75</v>
      </c>
      <c r="G152" s="30"/>
      <c r="H152" s="24">
        <f t="shared" si="27"/>
        <v>20</v>
      </c>
      <c r="I152" s="30"/>
      <c r="J152" s="30">
        <v>4</v>
      </c>
      <c r="K152" s="30">
        <v>16</v>
      </c>
      <c r="L152" s="30"/>
      <c r="M152" s="30"/>
      <c r="N152" s="30"/>
      <c r="O152" s="30"/>
      <c r="P152" s="30"/>
      <c r="Q152" s="39">
        <f t="shared" si="32"/>
        <v>1328900</v>
      </c>
      <c r="R152" s="43">
        <v>80</v>
      </c>
      <c r="S152" s="43">
        <f t="shared" si="33"/>
        <v>1063120</v>
      </c>
      <c r="T152" s="40"/>
    </row>
    <row r="153" spans="1:21">
      <c r="A153" s="31" t="s">
        <v>170</v>
      </c>
      <c r="B153" s="32"/>
      <c r="C153" s="29">
        <f t="shared" si="26"/>
        <v>390</v>
      </c>
      <c r="D153" s="29">
        <f>SUM(D154,D155,D158,D161,D163,D157,D160)</f>
        <v>16</v>
      </c>
      <c r="E153" s="29">
        <f>SUM(E154,E155,E158,E161,E163,E157,E160)</f>
        <v>62</v>
      </c>
      <c r="F153" s="29">
        <f>SUM(F154,F155,F158,F161,F163,F157,F160)</f>
        <v>312</v>
      </c>
      <c r="G153" s="29"/>
      <c r="H153" s="29">
        <f t="shared" si="27"/>
        <v>127</v>
      </c>
      <c r="I153" s="29"/>
      <c r="J153" s="29">
        <f t="shared" ref="J153:Q153" si="36">SUM(J154,J155,J158,J161,J163,J157,J160)</f>
        <v>52</v>
      </c>
      <c r="K153" s="29">
        <f t="shared" si="36"/>
        <v>75</v>
      </c>
      <c r="L153" s="29"/>
      <c r="M153" s="29"/>
      <c r="N153" s="29"/>
      <c r="O153" s="29">
        <f t="shared" si="36"/>
        <v>285</v>
      </c>
      <c r="P153" s="29">
        <f t="shared" si="36"/>
        <v>120</v>
      </c>
      <c r="Q153" s="42">
        <f t="shared" si="36"/>
        <v>9009300</v>
      </c>
      <c r="R153" s="42"/>
      <c r="S153" s="42">
        <f>SUM(S154,S155,S158,S161,S163,S157,S160)</f>
        <v>6415280</v>
      </c>
      <c r="T153" s="40"/>
      <c r="U153" s="41"/>
    </row>
    <row r="154" spans="1:21">
      <c r="A154" s="30" t="s">
        <v>171</v>
      </c>
      <c r="B154" s="26" t="s">
        <v>172</v>
      </c>
      <c r="C154" s="24">
        <f t="shared" si="26"/>
        <v>185</v>
      </c>
      <c r="D154" s="30">
        <v>16</v>
      </c>
      <c r="E154" s="30">
        <v>62</v>
      </c>
      <c r="F154" s="30">
        <v>107</v>
      </c>
      <c r="G154" s="30"/>
      <c r="H154" s="24">
        <f t="shared" ref="H154:H195" si="37">SUM(I154,J154,K154,L154)</f>
        <v>91</v>
      </c>
      <c r="I154" s="30"/>
      <c r="J154" s="30">
        <v>52</v>
      </c>
      <c r="K154" s="30">
        <v>39</v>
      </c>
      <c r="L154" s="30"/>
      <c r="M154" s="30"/>
      <c r="N154" s="30"/>
      <c r="O154" s="30"/>
      <c r="P154" s="30"/>
      <c r="Q154" s="39">
        <f t="shared" ref="Q154:Q166" si="38">(D154*8+E154*8+F154*10+G154*10)*1150+(I154*8+J154*8+K154*10+L154*10+N154*5)*1950+(M154+O154+P154)*6000</f>
        <v>3519800</v>
      </c>
      <c r="R154" s="43">
        <v>60</v>
      </c>
      <c r="S154" s="43">
        <f t="shared" ref="S154:S166" si="39">Q154*R154/100</f>
        <v>2111880</v>
      </c>
      <c r="T154" s="40"/>
    </row>
    <row r="155" spans="1:21">
      <c r="A155" s="30" t="s">
        <v>173</v>
      </c>
      <c r="B155" s="26"/>
      <c r="C155" s="24">
        <f t="shared" si="26"/>
        <v>6</v>
      </c>
      <c r="D155" s="30"/>
      <c r="E155" s="30"/>
      <c r="F155" s="30">
        <f>F156</f>
        <v>6</v>
      </c>
      <c r="G155" s="30"/>
      <c r="H155" s="24">
        <f t="shared" si="37"/>
        <v>0</v>
      </c>
      <c r="I155" s="30"/>
      <c r="J155" s="30"/>
      <c r="K155" s="30"/>
      <c r="L155" s="30"/>
      <c r="M155" s="30"/>
      <c r="N155" s="30"/>
      <c r="O155" s="30">
        <v>48</v>
      </c>
      <c r="P155" s="30">
        <v>11</v>
      </c>
      <c r="Q155" s="39">
        <f t="shared" si="38"/>
        <v>423000</v>
      </c>
      <c r="R155" s="43">
        <v>60</v>
      </c>
      <c r="S155" s="43">
        <f t="shared" si="39"/>
        <v>253800</v>
      </c>
      <c r="T155" s="40"/>
    </row>
    <row r="156" spans="1:21">
      <c r="A156" s="30"/>
      <c r="B156" s="26" t="s">
        <v>174</v>
      </c>
      <c r="C156" s="24">
        <f t="shared" si="26"/>
        <v>6</v>
      </c>
      <c r="D156" s="30"/>
      <c r="E156" s="30"/>
      <c r="F156" s="30">
        <v>6</v>
      </c>
      <c r="G156" s="30"/>
      <c r="H156" s="24">
        <f t="shared" si="37"/>
        <v>0</v>
      </c>
      <c r="I156" s="30"/>
      <c r="J156" s="30"/>
      <c r="K156" s="30"/>
      <c r="L156" s="30"/>
      <c r="M156" s="30"/>
      <c r="N156" s="30"/>
      <c r="O156" s="30"/>
      <c r="P156" s="30"/>
      <c r="Q156" s="39">
        <f t="shared" si="38"/>
        <v>69000</v>
      </c>
      <c r="R156" s="43">
        <v>60</v>
      </c>
      <c r="S156" s="43">
        <f t="shared" si="39"/>
        <v>41400</v>
      </c>
      <c r="T156" s="40"/>
    </row>
    <row r="157" spans="1:21" ht="27.75" customHeight="1">
      <c r="A157" s="24" t="s">
        <v>341</v>
      </c>
      <c r="B157" s="26"/>
      <c r="C157" s="24">
        <f t="shared" si="26"/>
        <v>0</v>
      </c>
      <c r="D157" s="30"/>
      <c r="E157" s="30"/>
      <c r="F157" s="30"/>
      <c r="G157" s="30"/>
      <c r="H157" s="24">
        <f t="shared" si="37"/>
        <v>0</v>
      </c>
      <c r="I157" s="30"/>
      <c r="J157" s="30"/>
      <c r="K157" s="30"/>
      <c r="L157" s="30"/>
      <c r="M157" s="30"/>
      <c r="N157" s="30"/>
      <c r="O157" s="30">
        <v>3</v>
      </c>
      <c r="P157" s="30">
        <v>0</v>
      </c>
      <c r="Q157" s="39">
        <f t="shared" si="38"/>
        <v>18000</v>
      </c>
      <c r="R157" s="43">
        <v>60</v>
      </c>
      <c r="S157" s="43">
        <f t="shared" si="39"/>
        <v>10800</v>
      </c>
      <c r="T157" s="40"/>
    </row>
    <row r="158" spans="1:21">
      <c r="A158" s="30" t="s">
        <v>175</v>
      </c>
      <c r="B158" s="26"/>
      <c r="C158" s="24">
        <f t="shared" si="26"/>
        <v>28</v>
      </c>
      <c r="D158" s="30"/>
      <c r="E158" s="30"/>
      <c r="F158" s="30">
        <f t="shared" ref="F158:F163" si="40">F159</f>
        <v>28</v>
      </c>
      <c r="G158" s="30"/>
      <c r="H158" s="24">
        <f t="shared" si="37"/>
        <v>9</v>
      </c>
      <c r="I158" s="30"/>
      <c r="J158" s="30"/>
      <c r="K158" s="30">
        <v>9</v>
      </c>
      <c r="L158" s="30"/>
      <c r="M158" s="30"/>
      <c r="N158" s="30"/>
      <c r="O158" s="30">
        <v>0</v>
      </c>
      <c r="P158" s="30">
        <v>6</v>
      </c>
      <c r="Q158" s="39">
        <f t="shared" si="38"/>
        <v>533500</v>
      </c>
      <c r="R158" s="43">
        <v>80</v>
      </c>
      <c r="S158" s="43">
        <f t="shared" si="39"/>
        <v>426800</v>
      </c>
      <c r="T158" s="40"/>
    </row>
    <row r="159" spans="1:21">
      <c r="A159" s="30"/>
      <c r="B159" s="26" t="s">
        <v>176</v>
      </c>
      <c r="C159" s="24">
        <f t="shared" si="26"/>
        <v>28</v>
      </c>
      <c r="D159" s="30"/>
      <c r="E159" s="30"/>
      <c r="F159" s="30">
        <v>28</v>
      </c>
      <c r="G159" s="30"/>
      <c r="H159" s="24">
        <f t="shared" si="37"/>
        <v>9</v>
      </c>
      <c r="I159" s="30"/>
      <c r="J159" s="30"/>
      <c r="K159" s="30">
        <v>9</v>
      </c>
      <c r="L159" s="30"/>
      <c r="M159" s="30"/>
      <c r="N159" s="30"/>
      <c r="O159" s="30"/>
      <c r="P159" s="30"/>
      <c r="Q159" s="39">
        <f t="shared" si="38"/>
        <v>497500</v>
      </c>
      <c r="R159" s="43">
        <v>80</v>
      </c>
      <c r="S159" s="43">
        <f t="shared" si="39"/>
        <v>398000</v>
      </c>
      <c r="T159" s="40"/>
    </row>
    <row r="160" spans="1:21" ht="23.25" customHeight="1">
      <c r="A160" s="24" t="s">
        <v>342</v>
      </c>
      <c r="B160" s="26"/>
      <c r="C160" s="24">
        <f t="shared" si="26"/>
        <v>0</v>
      </c>
      <c r="D160" s="30"/>
      <c r="E160" s="30"/>
      <c r="F160" s="30"/>
      <c r="G160" s="30"/>
      <c r="H160" s="24">
        <f t="shared" si="37"/>
        <v>0</v>
      </c>
      <c r="I160" s="30"/>
      <c r="J160" s="30"/>
      <c r="K160" s="30"/>
      <c r="L160" s="30"/>
      <c r="M160" s="30"/>
      <c r="N160" s="30"/>
      <c r="O160" s="30">
        <v>2</v>
      </c>
      <c r="P160" s="30">
        <v>0</v>
      </c>
      <c r="Q160" s="39">
        <f t="shared" si="38"/>
        <v>12000</v>
      </c>
      <c r="R160" s="43">
        <v>80</v>
      </c>
      <c r="S160" s="43">
        <f t="shared" si="39"/>
        <v>9600</v>
      </c>
      <c r="T160" s="40"/>
    </row>
    <row r="161" spans="1:21">
      <c r="A161" s="30" t="s">
        <v>177</v>
      </c>
      <c r="B161" s="26"/>
      <c r="C161" s="24">
        <f t="shared" si="26"/>
        <v>58</v>
      </c>
      <c r="D161" s="30"/>
      <c r="E161" s="30"/>
      <c r="F161" s="30">
        <f t="shared" si="40"/>
        <v>58</v>
      </c>
      <c r="G161" s="30"/>
      <c r="H161" s="24">
        <f t="shared" si="37"/>
        <v>10</v>
      </c>
      <c r="I161" s="30"/>
      <c r="J161" s="30"/>
      <c r="K161" s="30">
        <v>10</v>
      </c>
      <c r="L161" s="30"/>
      <c r="M161" s="30"/>
      <c r="N161" s="30"/>
      <c r="O161" s="30">
        <v>226</v>
      </c>
      <c r="P161" s="30">
        <v>98</v>
      </c>
      <c r="Q161" s="39">
        <f t="shared" si="38"/>
        <v>2806000</v>
      </c>
      <c r="R161" s="43">
        <v>80</v>
      </c>
      <c r="S161" s="43">
        <f t="shared" si="39"/>
        <v>2244800</v>
      </c>
      <c r="T161" s="40"/>
    </row>
    <row r="162" spans="1:21">
      <c r="A162" s="30"/>
      <c r="B162" s="26" t="s">
        <v>178</v>
      </c>
      <c r="C162" s="24">
        <f t="shared" si="26"/>
        <v>58</v>
      </c>
      <c r="D162" s="30"/>
      <c r="E162" s="30"/>
      <c r="F162" s="30">
        <v>58</v>
      </c>
      <c r="G162" s="30"/>
      <c r="H162" s="24">
        <f t="shared" si="37"/>
        <v>10</v>
      </c>
      <c r="I162" s="30"/>
      <c r="J162" s="30"/>
      <c r="K162" s="30">
        <v>10</v>
      </c>
      <c r="L162" s="30"/>
      <c r="M162" s="30"/>
      <c r="N162" s="30"/>
      <c r="O162" s="30"/>
      <c r="P162" s="30"/>
      <c r="Q162" s="39">
        <f t="shared" si="38"/>
        <v>862000</v>
      </c>
      <c r="R162" s="43">
        <v>80</v>
      </c>
      <c r="S162" s="43">
        <f t="shared" si="39"/>
        <v>689600</v>
      </c>
      <c r="T162" s="40"/>
    </row>
    <row r="163" spans="1:21" ht="12.75" customHeight="1">
      <c r="A163" s="30" t="s">
        <v>179</v>
      </c>
      <c r="B163" s="26"/>
      <c r="C163" s="24">
        <f t="shared" si="26"/>
        <v>113</v>
      </c>
      <c r="D163" s="30"/>
      <c r="E163" s="30"/>
      <c r="F163" s="30">
        <f t="shared" si="40"/>
        <v>113</v>
      </c>
      <c r="G163" s="30"/>
      <c r="H163" s="24">
        <f t="shared" si="37"/>
        <v>17</v>
      </c>
      <c r="I163" s="30"/>
      <c r="J163" s="30"/>
      <c r="K163" s="30">
        <f>K164</f>
        <v>17</v>
      </c>
      <c r="L163" s="30"/>
      <c r="M163" s="30"/>
      <c r="N163" s="30"/>
      <c r="O163" s="30">
        <v>6</v>
      </c>
      <c r="P163" s="30">
        <v>5</v>
      </c>
      <c r="Q163" s="39">
        <f t="shared" si="38"/>
        <v>1697000</v>
      </c>
      <c r="R163" s="43">
        <v>80</v>
      </c>
      <c r="S163" s="43">
        <f t="shared" si="39"/>
        <v>1357600</v>
      </c>
      <c r="T163" s="40"/>
    </row>
    <row r="164" spans="1:21">
      <c r="A164" s="30"/>
      <c r="B164" s="26" t="s">
        <v>180</v>
      </c>
      <c r="C164" s="24">
        <f t="shared" si="26"/>
        <v>113</v>
      </c>
      <c r="D164" s="30"/>
      <c r="E164" s="30"/>
      <c r="F164" s="30">
        <v>113</v>
      </c>
      <c r="G164" s="30"/>
      <c r="H164" s="24">
        <f t="shared" si="37"/>
        <v>17</v>
      </c>
      <c r="I164" s="30"/>
      <c r="J164" s="30"/>
      <c r="K164" s="30">
        <v>17</v>
      </c>
      <c r="L164" s="30"/>
      <c r="M164" s="30"/>
      <c r="N164" s="30"/>
      <c r="O164" s="30"/>
      <c r="P164" s="30"/>
      <c r="Q164" s="39">
        <f t="shared" si="38"/>
        <v>1631000</v>
      </c>
      <c r="R164" s="43">
        <v>80</v>
      </c>
      <c r="S164" s="43">
        <f t="shared" si="39"/>
        <v>1304800</v>
      </c>
      <c r="T164" s="40"/>
    </row>
    <row r="165" spans="1:21">
      <c r="A165" s="31" t="s">
        <v>183</v>
      </c>
      <c r="B165" s="32"/>
      <c r="C165" s="29">
        <f t="shared" si="26"/>
        <v>75</v>
      </c>
      <c r="D165" s="29"/>
      <c r="E165" s="29">
        <f t="shared" ref="E165:K165" si="41">E166</f>
        <v>7</v>
      </c>
      <c r="F165" s="29">
        <f t="shared" si="41"/>
        <v>68</v>
      </c>
      <c r="G165" s="29"/>
      <c r="H165" s="29">
        <f t="shared" si="37"/>
        <v>33</v>
      </c>
      <c r="I165" s="29"/>
      <c r="J165" s="29"/>
      <c r="K165" s="29">
        <f t="shared" si="41"/>
        <v>33</v>
      </c>
      <c r="L165" s="29"/>
      <c r="M165" s="29"/>
      <c r="N165" s="29"/>
      <c r="O165" s="29">
        <v>115</v>
      </c>
      <c r="P165" s="29">
        <v>30</v>
      </c>
      <c r="Q165" s="42">
        <f t="shared" si="38"/>
        <v>2359900</v>
      </c>
      <c r="R165" s="42">
        <v>80</v>
      </c>
      <c r="S165" s="44">
        <f t="shared" si="39"/>
        <v>1887920</v>
      </c>
      <c r="T165" s="40"/>
      <c r="U165" s="41"/>
    </row>
    <row r="166" spans="1:21">
      <c r="A166" s="30"/>
      <c r="B166" s="26" t="s">
        <v>184</v>
      </c>
      <c r="C166" s="24">
        <f t="shared" si="26"/>
        <v>75</v>
      </c>
      <c r="D166" s="30"/>
      <c r="E166" s="30">
        <v>7</v>
      </c>
      <c r="F166" s="30">
        <v>68</v>
      </c>
      <c r="G166" s="30"/>
      <c r="H166" s="24">
        <f t="shared" si="37"/>
        <v>33</v>
      </c>
      <c r="I166" s="30"/>
      <c r="J166" s="30"/>
      <c r="K166" s="30">
        <v>33</v>
      </c>
      <c r="L166" s="30"/>
      <c r="M166" s="30"/>
      <c r="N166" s="30"/>
      <c r="O166" s="30"/>
      <c r="P166" s="30"/>
      <c r="Q166" s="39">
        <f t="shared" si="38"/>
        <v>1489900</v>
      </c>
      <c r="R166" s="43">
        <v>80</v>
      </c>
      <c r="S166" s="43">
        <f t="shared" si="39"/>
        <v>1191920</v>
      </c>
      <c r="T166" s="40"/>
    </row>
    <row r="167" spans="1:21">
      <c r="A167" s="31" t="s">
        <v>185</v>
      </c>
      <c r="B167" s="32"/>
      <c r="C167" s="29">
        <f>SUM(C168,C169)</f>
        <v>67</v>
      </c>
      <c r="D167" s="29"/>
      <c r="E167" s="29">
        <f>SUM(E168,E169)</f>
        <v>22</v>
      </c>
      <c r="F167" s="29">
        <f>SUM(F168,F169)</f>
        <v>45</v>
      </c>
      <c r="G167" s="29"/>
      <c r="H167" s="29">
        <f>SUM(H168,H169)</f>
        <v>8</v>
      </c>
      <c r="I167" s="29"/>
      <c r="J167" s="29">
        <f>SUM(J168,J169)</f>
        <v>8</v>
      </c>
      <c r="K167" s="29"/>
      <c r="L167" s="29"/>
      <c r="M167" s="29"/>
      <c r="N167" s="29"/>
      <c r="O167" s="29">
        <f>SUM(O168,O169)</f>
        <v>5</v>
      </c>
      <c r="P167" s="29">
        <f>SUM(P168,P169)</f>
        <v>11</v>
      </c>
      <c r="Q167" s="42">
        <f>SUM(Q168,Q169)</f>
        <v>940700</v>
      </c>
      <c r="R167" s="42"/>
      <c r="S167" s="42">
        <f>SUM(S168,S169)</f>
        <v>564420</v>
      </c>
      <c r="T167" s="40"/>
      <c r="U167" s="41"/>
    </row>
    <row r="168" spans="1:21">
      <c r="A168" s="30" t="s">
        <v>186</v>
      </c>
      <c r="B168" s="26" t="s">
        <v>187</v>
      </c>
      <c r="C168" s="24">
        <f t="shared" si="26"/>
        <v>67</v>
      </c>
      <c r="D168" s="30"/>
      <c r="E168" s="30">
        <v>22</v>
      </c>
      <c r="F168" s="30">
        <v>45</v>
      </c>
      <c r="G168" s="30"/>
      <c r="H168" s="24">
        <f t="shared" si="37"/>
        <v>8</v>
      </c>
      <c r="I168" s="30"/>
      <c r="J168" s="30">
        <v>8</v>
      </c>
      <c r="K168" s="30"/>
      <c r="L168" s="30"/>
      <c r="M168" s="30"/>
      <c r="N168" s="30"/>
      <c r="O168" s="30"/>
      <c r="P168" s="30"/>
      <c r="Q168" s="39">
        <f t="shared" ref="Q168:Q181" si="42">(D168*8+E168*8+F168*10+G168*10)*1150+(I168*8+J168*8+K168*10+L168*10+N168*5)*1950+(M168+O168+P168)*6000</f>
        <v>844700</v>
      </c>
      <c r="R168" s="43">
        <v>60</v>
      </c>
      <c r="S168" s="43">
        <f>Q168*R168/100</f>
        <v>506820</v>
      </c>
      <c r="T168" s="40"/>
    </row>
    <row r="169" spans="1:21">
      <c r="A169" s="30" t="s">
        <v>188</v>
      </c>
      <c r="B169" s="26"/>
      <c r="C169" s="24">
        <f t="shared" si="26"/>
        <v>0</v>
      </c>
      <c r="D169" s="30"/>
      <c r="E169" s="30"/>
      <c r="F169" s="30"/>
      <c r="G169" s="30"/>
      <c r="H169" s="24">
        <f t="shared" si="37"/>
        <v>0</v>
      </c>
      <c r="I169" s="30"/>
      <c r="J169" s="30"/>
      <c r="K169" s="30"/>
      <c r="L169" s="30"/>
      <c r="M169" s="30"/>
      <c r="N169" s="30"/>
      <c r="O169" s="30">
        <v>5</v>
      </c>
      <c r="P169" s="30">
        <v>11</v>
      </c>
      <c r="Q169" s="39">
        <f t="shared" si="42"/>
        <v>96000</v>
      </c>
      <c r="R169" s="43">
        <v>60</v>
      </c>
      <c r="S169" s="43">
        <f>Q169*R169/100</f>
        <v>57600</v>
      </c>
      <c r="T169" s="40"/>
    </row>
    <row r="170" spans="1:21" ht="33.75">
      <c r="A170" s="31" t="s">
        <v>343</v>
      </c>
      <c r="B170" s="32"/>
      <c r="C170" s="29">
        <f t="shared" si="26"/>
        <v>0</v>
      </c>
      <c r="D170" s="47"/>
      <c r="E170" s="47"/>
      <c r="F170" s="47"/>
      <c r="G170" s="47"/>
      <c r="H170" s="29">
        <f t="shared" si="37"/>
        <v>0</v>
      </c>
      <c r="I170" s="47"/>
      <c r="J170" s="47"/>
      <c r="K170" s="47"/>
      <c r="L170" s="47"/>
      <c r="M170" s="47"/>
      <c r="N170" s="47"/>
      <c r="O170" s="47">
        <v>10</v>
      </c>
      <c r="P170" s="47">
        <v>2</v>
      </c>
      <c r="Q170" s="42">
        <f t="shared" si="42"/>
        <v>72000</v>
      </c>
      <c r="R170" s="44">
        <v>80</v>
      </c>
      <c r="S170" s="44">
        <f t="shared" ref="S170:S181" si="43">Q170*R170/100</f>
        <v>57600</v>
      </c>
      <c r="T170" s="40"/>
    </row>
    <row r="171" spans="1:21" ht="19.5" customHeight="1">
      <c r="A171" s="31" t="s">
        <v>190</v>
      </c>
      <c r="B171" s="32"/>
      <c r="C171" s="29">
        <f t="shared" si="26"/>
        <v>0</v>
      </c>
      <c r="D171" s="47"/>
      <c r="E171" s="47"/>
      <c r="F171" s="47"/>
      <c r="G171" s="47"/>
      <c r="H171" s="29">
        <f t="shared" si="37"/>
        <v>0</v>
      </c>
      <c r="I171" s="47"/>
      <c r="J171" s="47"/>
      <c r="K171" s="47"/>
      <c r="L171" s="47"/>
      <c r="M171" s="47"/>
      <c r="N171" s="47"/>
      <c r="O171" s="47">
        <v>60</v>
      </c>
      <c r="P171" s="47">
        <v>28</v>
      </c>
      <c r="Q171" s="42">
        <f t="shared" si="42"/>
        <v>528000</v>
      </c>
      <c r="R171" s="44">
        <v>80</v>
      </c>
      <c r="S171" s="44">
        <f t="shared" si="43"/>
        <v>422400</v>
      </c>
      <c r="T171" s="40"/>
    </row>
    <row r="172" spans="1:21">
      <c r="A172" s="27" t="s">
        <v>191</v>
      </c>
      <c r="B172" s="32"/>
      <c r="C172" s="29">
        <f t="shared" si="26"/>
        <v>93</v>
      </c>
      <c r="D172" s="47"/>
      <c r="E172" s="47">
        <f>E173</f>
        <v>30</v>
      </c>
      <c r="F172" s="47">
        <v>63</v>
      </c>
      <c r="G172" s="47"/>
      <c r="H172" s="29">
        <f t="shared" si="37"/>
        <v>12</v>
      </c>
      <c r="I172" s="47"/>
      <c r="J172" s="47">
        <f>J173</f>
        <v>12</v>
      </c>
      <c r="K172" s="47"/>
      <c r="L172" s="47"/>
      <c r="M172" s="47"/>
      <c r="N172" s="47"/>
      <c r="O172" s="47">
        <v>135</v>
      </c>
      <c r="P172" s="47">
        <v>20</v>
      </c>
      <c r="Q172" s="42">
        <f t="shared" si="42"/>
        <v>2117700</v>
      </c>
      <c r="R172" s="44">
        <v>80</v>
      </c>
      <c r="S172" s="44">
        <f t="shared" si="43"/>
        <v>1694160</v>
      </c>
      <c r="T172" s="40"/>
    </row>
    <row r="173" spans="1:21">
      <c r="A173" s="30"/>
      <c r="B173" s="26" t="s">
        <v>192</v>
      </c>
      <c r="C173" s="24">
        <f t="shared" si="26"/>
        <v>93</v>
      </c>
      <c r="D173" s="30"/>
      <c r="E173" s="30">
        <v>30</v>
      </c>
      <c r="F173" s="30">
        <v>63</v>
      </c>
      <c r="G173" s="30"/>
      <c r="H173" s="24">
        <f t="shared" si="37"/>
        <v>12</v>
      </c>
      <c r="I173" s="30"/>
      <c r="J173" s="30">
        <v>12</v>
      </c>
      <c r="K173" s="30"/>
      <c r="L173" s="30"/>
      <c r="M173" s="30"/>
      <c r="N173" s="30"/>
      <c r="O173" s="30"/>
      <c r="P173" s="30"/>
      <c r="Q173" s="39">
        <f t="shared" si="42"/>
        <v>1187700</v>
      </c>
      <c r="R173" s="43">
        <v>80</v>
      </c>
      <c r="S173" s="43">
        <f t="shared" si="43"/>
        <v>950160</v>
      </c>
      <c r="T173" s="40"/>
    </row>
    <row r="174" spans="1:21">
      <c r="A174" s="31" t="s">
        <v>193</v>
      </c>
      <c r="B174" s="32"/>
      <c r="C174" s="29">
        <v>7</v>
      </c>
      <c r="D174" s="29">
        <v>2</v>
      </c>
      <c r="E174" s="29">
        <v>4</v>
      </c>
      <c r="F174" s="29">
        <v>1</v>
      </c>
      <c r="G174" s="29"/>
      <c r="H174" s="29">
        <v>5</v>
      </c>
      <c r="I174" s="29">
        <v>1</v>
      </c>
      <c r="J174" s="29">
        <v>4</v>
      </c>
      <c r="K174" s="29"/>
      <c r="L174" s="29"/>
      <c r="M174" s="29"/>
      <c r="N174" s="29"/>
      <c r="O174" s="29">
        <v>47</v>
      </c>
      <c r="P174" s="29">
        <v>16</v>
      </c>
      <c r="Q174" s="42">
        <f t="shared" si="42"/>
        <v>522700</v>
      </c>
      <c r="R174" s="42">
        <v>100</v>
      </c>
      <c r="S174" s="44">
        <f t="shared" si="43"/>
        <v>522700</v>
      </c>
      <c r="T174" s="40"/>
      <c r="U174" s="41"/>
    </row>
    <row r="175" spans="1:21">
      <c r="A175" s="24"/>
      <c r="B175" s="26" t="s">
        <v>344</v>
      </c>
      <c r="C175" s="24">
        <f t="shared" si="26"/>
        <v>7</v>
      </c>
      <c r="D175" s="24">
        <v>2</v>
      </c>
      <c r="E175" s="24">
        <v>4</v>
      </c>
      <c r="F175" s="24">
        <v>1</v>
      </c>
      <c r="G175" s="24"/>
      <c r="H175" s="24">
        <f t="shared" si="37"/>
        <v>5</v>
      </c>
      <c r="I175" s="24">
        <v>1</v>
      </c>
      <c r="J175" s="24">
        <v>4</v>
      </c>
      <c r="K175" s="24"/>
      <c r="L175" s="24"/>
      <c r="M175" s="24"/>
      <c r="N175" s="24"/>
      <c r="O175" s="24"/>
      <c r="P175" s="24"/>
      <c r="Q175" s="39">
        <f t="shared" si="42"/>
        <v>144700</v>
      </c>
      <c r="R175" s="39">
        <v>100</v>
      </c>
      <c r="S175" s="43">
        <f t="shared" si="43"/>
        <v>144700</v>
      </c>
      <c r="T175" s="40"/>
      <c r="U175" s="41"/>
    </row>
    <row r="176" spans="1:21">
      <c r="A176" s="31" t="s">
        <v>194</v>
      </c>
      <c r="B176" s="32"/>
      <c r="C176" s="29">
        <f t="shared" si="26"/>
        <v>345</v>
      </c>
      <c r="D176" s="29"/>
      <c r="E176" s="29"/>
      <c r="F176" s="29">
        <v>248</v>
      </c>
      <c r="G176" s="29">
        <v>97</v>
      </c>
      <c r="H176" s="29">
        <f>H177+H178</f>
        <v>245</v>
      </c>
      <c r="I176" s="29">
        <f>I177+I178</f>
        <v>15</v>
      </c>
      <c r="J176" s="29">
        <f>J177+J178</f>
        <v>58</v>
      </c>
      <c r="K176" s="29">
        <f>K177+K178</f>
        <v>147</v>
      </c>
      <c r="L176" s="29">
        <f>L177+L178</f>
        <v>25</v>
      </c>
      <c r="M176" s="29"/>
      <c r="N176" s="29"/>
      <c r="O176" s="29">
        <v>104</v>
      </c>
      <c r="P176" s="29">
        <v>45</v>
      </c>
      <c r="Q176" s="42">
        <f t="shared" si="42"/>
        <v>9354300</v>
      </c>
      <c r="R176" s="42">
        <v>50</v>
      </c>
      <c r="S176" s="44">
        <f t="shared" si="43"/>
        <v>4677150</v>
      </c>
      <c r="T176" s="40"/>
      <c r="U176" s="41"/>
    </row>
    <row r="177" spans="1:21">
      <c r="A177" s="30"/>
      <c r="B177" s="26" t="s">
        <v>195</v>
      </c>
      <c r="C177" s="24">
        <f t="shared" si="26"/>
        <v>153</v>
      </c>
      <c r="D177" s="30"/>
      <c r="E177" s="30"/>
      <c r="F177" s="30">
        <v>153</v>
      </c>
      <c r="G177" s="30"/>
      <c r="H177" s="24">
        <f>SUM(I177,J177,K177,L177)</f>
        <v>147</v>
      </c>
      <c r="I177" s="30"/>
      <c r="J177" s="30">
        <v>43</v>
      </c>
      <c r="K177" s="30">
        <v>104</v>
      </c>
      <c r="L177" s="30"/>
      <c r="M177" s="30"/>
      <c r="N177" s="50"/>
      <c r="O177" s="30"/>
      <c r="P177" s="30"/>
      <c r="Q177" s="39">
        <f t="shared" si="42"/>
        <v>4458300</v>
      </c>
      <c r="R177" s="43">
        <v>50</v>
      </c>
      <c r="S177" s="43">
        <f t="shared" si="43"/>
        <v>2229150</v>
      </c>
      <c r="T177" s="40"/>
    </row>
    <row r="178" spans="1:21">
      <c r="A178" s="30"/>
      <c r="B178" s="26" t="s">
        <v>345</v>
      </c>
      <c r="C178" s="24">
        <f>SUM(D178,F178,G178)</f>
        <v>192</v>
      </c>
      <c r="D178" s="30"/>
      <c r="F178" s="30">
        <v>95</v>
      </c>
      <c r="G178" s="30">
        <v>97</v>
      </c>
      <c r="H178" s="24">
        <f>SUM(I178,J178,K178,L178)</f>
        <v>98</v>
      </c>
      <c r="I178" s="30">
        <v>15</v>
      </c>
      <c r="J178" s="30">
        <v>15</v>
      </c>
      <c r="K178" s="30">
        <v>43</v>
      </c>
      <c r="L178" s="30">
        <v>25</v>
      </c>
      <c r="M178" s="30"/>
      <c r="N178" s="50"/>
      <c r="O178" s="30"/>
      <c r="P178" s="30"/>
      <c r="Q178" s="39">
        <f t="shared" si="42"/>
        <v>4002000</v>
      </c>
      <c r="R178" s="43">
        <v>50</v>
      </c>
      <c r="S178" s="43">
        <f t="shared" si="43"/>
        <v>2001000</v>
      </c>
      <c r="T178" s="40"/>
    </row>
    <row r="179" spans="1:21">
      <c r="A179" s="31" t="s">
        <v>196</v>
      </c>
      <c r="B179" s="32"/>
      <c r="C179" s="29">
        <f t="shared" si="26"/>
        <v>642</v>
      </c>
      <c r="D179" s="29"/>
      <c r="E179" s="29">
        <f t="shared" ref="E179:K179" si="44">E180+E181</f>
        <v>51</v>
      </c>
      <c r="F179" s="29">
        <f t="shared" si="44"/>
        <v>446</v>
      </c>
      <c r="G179" s="29">
        <v>145</v>
      </c>
      <c r="H179" s="29">
        <f t="shared" si="37"/>
        <v>157</v>
      </c>
      <c r="I179" s="29"/>
      <c r="J179" s="29">
        <f t="shared" si="44"/>
        <v>16</v>
      </c>
      <c r="K179" s="29">
        <f t="shared" si="44"/>
        <v>141</v>
      </c>
      <c r="L179" s="29"/>
      <c r="M179" s="29"/>
      <c r="N179" s="29"/>
      <c r="O179" s="29">
        <v>340</v>
      </c>
      <c r="P179" s="29">
        <v>132</v>
      </c>
      <c r="Q179" s="42">
        <f t="shared" si="42"/>
        <v>13096800</v>
      </c>
      <c r="R179" s="42">
        <v>50</v>
      </c>
      <c r="S179" s="44">
        <f t="shared" si="43"/>
        <v>6548400</v>
      </c>
      <c r="T179" s="40"/>
      <c r="U179" s="41"/>
    </row>
    <row r="180" spans="1:21">
      <c r="A180" s="30" t="s">
        <v>380</v>
      </c>
      <c r="B180" s="26" t="s">
        <v>197</v>
      </c>
      <c r="C180" s="24">
        <f t="shared" si="26"/>
        <v>485</v>
      </c>
      <c r="D180" s="30"/>
      <c r="E180" s="30">
        <v>37</v>
      </c>
      <c r="F180" s="30">
        <v>303</v>
      </c>
      <c r="G180" s="30">
        <v>145</v>
      </c>
      <c r="H180" s="24">
        <f t="shared" si="37"/>
        <v>96</v>
      </c>
      <c r="I180" s="30"/>
      <c r="J180" s="30">
        <v>11</v>
      </c>
      <c r="K180" s="30">
        <v>85</v>
      </c>
      <c r="L180" s="30"/>
      <c r="M180" s="30"/>
      <c r="N180" s="50"/>
      <c r="O180" s="30"/>
      <c r="P180" s="30">
        <v>5</v>
      </c>
      <c r="Q180" s="39">
        <f t="shared" si="42"/>
        <v>7351500</v>
      </c>
      <c r="R180" s="43">
        <v>50</v>
      </c>
      <c r="S180" s="43">
        <f t="shared" si="43"/>
        <v>3675750</v>
      </c>
      <c r="T180" s="40"/>
    </row>
    <row r="181" spans="1:21">
      <c r="A181" s="30"/>
      <c r="B181" s="49" t="s">
        <v>198</v>
      </c>
      <c r="C181" s="24">
        <f t="shared" si="26"/>
        <v>157</v>
      </c>
      <c r="D181" s="30"/>
      <c r="E181" s="30">
        <v>14</v>
      </c>
      <c r="F181" s="30">
        <v>143</v>
      </c>
      <c r="G181" s="30"/>
      <c r="H181" s="24">
        <f t="shared" si="37"/>
        <v>61</v>
      </c>
      <c r="I181" s="30"/>
      <c r="J181" s="30">
        <v>5</v>
      </c>
      <c r="K181" s="30">
        <v>56</v>
      </c>
      <c r="L181" s="30"/>
      <c r="M181" s="30"/>
      <c r="N181" s="50"/>
      <c r="O181" s="30"/>
      <c r="P181" s="30"/>
      <c r="Q181" s="39">
        <f t="shared" si="42"/>
        <v>2943300</v>
      </c>
      <c r="R181" s="43">
        <v>50</v>
      </c>
      <c r="S181" s="43">
        <f t="shared" si="43"/>
        <v>1471650</v>
      </c>
      <c r="T181" s="40"/>
    </row>
    <row r="182" spans="1:21">
      <c r="A182" s="31" t="s">
        <v>199</v>
      </c>
      <c r="B182" s="32"/>
      <c r="C182" s="29">
        <f t="shared" si="26"/>
        <v>611</v>
      </c>
      <c r="D182" s="29">
        <v>2</v>
      </c>
      <c r="E182" s="29">
        <f>SUM(E183,E184,E186,E188,E190,E192,E193,E194)</f>
        <v>53</v>
      </c>
      <c r="F182" s="29">
        <f>SUM(F183,F184,F186,F188,F190,F192,F193,F194)</f>
        <v>485</v>
      </c>
      <c r="G182" s="29">
        <f>SUM(G183,G184,G186,G188,G190,G192,G193,G194)</f>
        <v>71</v>
      </c>
      <c r="H182" s="29">
        <f t="shared" si="37"/>
        <v>156</v>
      </c>
      <c r="I182" s="29"/>
      <c r="J182" s="29">
        <f t="shared" ref="J182:Q182" si="45">SUM(J183,J184,J186,J188,J190,J192,J193,J194)</f>
        <v>48</v>
      </c>
      <c r="K182" s="29">
        <f t="shared" si="45"/>
        <v>101</v>
      </c>
      <c r="L182" s="29">
        <v>7</v>
      </c>
      <c r="M182" s="29"/>
      <c r="N182" s="29"/>
      <c r="O182" s="29">
        <f t="shared" si="45"/>
        <v>553</v>
      </c>
      <c r="P182" s="29">
        <f t="shared" si="45"/>
        <v>224</v>
      </c>
      <c r="Q182" s="42">
        <f t="shared" si="45"/>
        <v>14416800</v>
      </c>
      <c r="R182" s="42"/>
      <c r="S182" s="42">
        <f>SUM(S183,S184,S186,S188,S190,S192,S193,S194)</f>
        <v>8225980</v>
      </c>
      <c r="T182" s="40"/>
      <c r="U182" s="41"/>
    </row>
    <row r="183" spans="1:21">
      <c r="A183" s="30" t="s">
        <v>200</v>
      </c>
      <c r="B183" s="26" t="s">
        <v>201</v>
      </c>
      <c r="C183" s="24">
        <f t="shared" si="26"/>
        <v>153</v>
      </c>
      <c r="D183" s="30"/>
      <c r="E183" s="30">
        <v>13</v>
      </c>
      <c r="F183" s="30">
        <v>140</v>
      </c>
      <c r="G183" s="30"/>
      <c r="H183" s="24">
        <f t="shared" si="37"/>
        <v>65</v>
      </c>
      <c r="I183" s="30"/>
      <c r="J183" s="30">
        <v>10</v>
      </c>
      <c r="K183" s="30">
        <v>55</v>
      </c>
      <c r="L183" s="30"/>
      <c r="M183" s="30"/>
      <c r="N183" s="50"/>
      <c r="O183" s="30"/>
      <c r="P183" s="30">
        <v>2</v>
      </c>
      <c r="Q183" s="39">
        <f t="shared" ref="Q183:Q195" si="46">(D183*8+E183*8+F183*10+G183*10)*1150+(I183*8+J183*8+K183*10+L183*10+N183*5)*1950+(M183+O183+P183)*6000</f>
        <v>2970100</v>
      </c>
      <c r="R183" s="43">
        <v>50</v>
      </c>
      <c r="S183" s="43">
        <f t="shared" ref="S183:S195" si="47">Q183*R183/100</f>
        <v>1485050</v>
      </c>
      <c r="T183" s="40"/>
    </row>
    <row r="184" spans="1:21">
      <c r="A184" s="30" t="s">
        <v>202</v>
      </c>
      <c r="B184" s="26"/>
      <c r="C184" s="24">
        <f t="shared" si="26"/>
        <v>76</v>
      </c>
      <c r="D184" s="30"/>
      <c r="E184" s="30">
        <f>E185</f>
        <v>0</v>
      </c>
      <c r="F184" s="30">
        <f>F185</f>
        <v>76</v>
      </c>
      <c r="G184" s="30"/>
      <c r="H184" s="24">
        <f t="shared" si="37"/>
        <v>47</v>
      </c>
      <c r="I184" s="30"/>
      <c r="J184" s="30">
        <v>11</v>
      </c>
      <c r="K184" s="30">
        <v>36</v>
      </c>
      <c r="L184" s="30"/>
      <c r="M184" s="30"/>
      <c r="N184" s="30"/>
      <c r="O184" s="30">
        <v>103</v>
      </c>
      <c r="P184" s="30">
        <v>51</v>
      </c>
      <c r="Q184" s="39">
        <f t="shared" si="46"/>
        <v>2671600</v>
      </c>
      <c r="R184" s="43">
        <v>50</v>
      </c>
      <c r="S184" s="43">
        <f t="shared" si="47"/>
        <v>1335800</v>
      </c>
      <c r="T184" s="40"/>
    </row>
    <row r="185" spans="1:21">
      <c r="A185" s="30"/>
      <c r="B185" s="26" t="s">
        <v>203</v>
      </c>
      <c r="C185" s="24">
        <f t="shared" si="26"/>
        <v>76</v>
      </c>
      <c r="D185" s="30"/>
      <c r="E185" s="30"/>
      <c r="F185" s="30">
        <v>76</v>
      </c>
      <c r="G185" s="30"/>
      <c r="H185" s="24">
        <f t="shared" si="37"/>
        <v>47</v>
      </c>
      <c r="I185" s="30"/>
      <c r="J185" s="30">
        <v>11</v>
      </c>
      <c r="K185" s="30">
        <v>36</v>
      </c>
      <c r="L185" s="30"/>
      <c r="M185" s="30"/>
      <c r="N185" s="50"/>
      <c r="O185" s="30"/>
      <c r="P185" s="30"/>
      <c r="Q185" s="39">
        <f t="shared" si="46"/>
        <v>1747600</v>
      </c>
      <c r="R185" s="43">
        <v>50</v>
      </c>
      <c r="S185" s="43">
        <f t="shared" si="47"/>
        <v>873800</v>
      </c>
      <c r="T185" s="40"/>
    </row>
    <row r="186" spans="1:21">
      <c r="A186" s="30" t="s">
        <v>204</v>
      </c>
      <c r="B186" s="26"/>
      <c r="C186" s="24">
        <f t="shared" si="26"/>
        <v>202</v>
      </c>
      <c r="D186" s="30"/>
      <c r="E186" s="30">
        <f t="shared" ref="E186:J186" si="48">E187</f>
        <v>34</v>
      </c>
      <c r="F186" s="30">
        <f t="shared" si="48"/>
        <v>168</v>
      </c>
      <c r="G186" s="30"/>
      <c r="H186" s="24">
        <f t="shared" si="37"/>
        <v>27</v>
      </c>
      <c r="I186" s="30"/>
      <c r="J186" s="30">
        <f t="shared" si="48"/>
        <v>27</v>
      </c>
      <c r="K186" s="30"/>
      <c r="L186" s="30"/>
      <c r="M186" s="30"/>
      <c r="N186" s="30"/>
      <c r="O186" s="30">
        <v>81</v>
      </c>
      <c r="P186" s="30">
        <v>37</v>
      </c>
      <c r="Q186" s="39">
        <f t="shared" si="46"/>
        <v>3374000</v>
      </c>
      <c r="R186" s="43">
        <v>60</v>
      </c>
      <c r="S186" s="43">
        <f t="shared" si="47"/>
        <v>2024400</v>
      </c>
      <c r="T186" s="40"/>
    </row>
    <row r="187" spans="1:21">
      <c r="A187" s="30"/>
      <c r="B187" s="26" t="s">
        <v>205</v>
      </c>
      <c r="C187" s="24">
        <f t="shared" si="26"/>
        <v>202</v>
      </c>
      <c r="D187" s="30"/>
      <c r="E187" s="30">
        <v>34</v>
      </c>
      <c r="F187" s="30">
        <v>168</v>
      </c>
      <c r="G187" s="30"/>
      <c r="H187" s="24">
        <f t="shared" si="37"/>
        <v>27</v>
      </c>
      <c r="I187" s="30"/>
      <c r="J187" s="30">
        <v>27</v>
      </c>
      <c r="K187" s="30"/>
      <c r="L187" s="30"/>
      <c r="M187" s="30"/>
      <c r="N187" s="30"/>
      <c r="O187" s="30"/>
      <c r="P187" s="30"/>
      <c r="Q187" s="39">
        <f t="shared" si="46"/>
        <v>2666000</v>
      </c>
      <c r="R187" s="43">
        <v>60</v>
      </c>
      <c r="S187" s="43">
        <f t="shared" si="47"/>
        <v>1599600</v>
      </c>
      <c r="T187" s="40"/>
    </row>
    <row r="188" spans="1:21">
      <c r="A188" s="30" t="s">
        <v>206</v>
      </c>
      <c r="B188" s="26"/>
      <c r="C188" s="24">
        <f t="shared" si="26"/>
        <v>110</v>
      </c>
      <c r="D188" s="30">
        <v>2</v>
      </c>
      <c r="E188" s="30">
        <f>E189</f>
        <v>4</v>
      </c>
      <c r="F188" s="30">
        <f>F189</f>
        <v>47</v>
      </c>
      <c r="G188" s="30">
        <f>G189</f>
        <v>57</v>
      </c>
      <c r="H188" s="24">
        <f t="shared" si="37"/>
        <v>17</v>
      </c>
      <c r="I188" s="30"/>
      <c r="J188" s="30"/>
      <c r="K188" s="30">
        <v>10</v>
      </c>
      <c r="L188" s="30">
        <v>7</v>
      </c>
      <c r="M188" s="30"/>
      <c r="N188" s="30"/>
      <c r="O188" s="30">
        <v>46</v>
      </c>
      <c r="P188" s="30">
        <v>33</v>
      </c>
      <c r="Q188" s="39">
        <f t="shared" si="46"/>
        <v>2056700</v>
      </c>
      <c r="R188" s="43">
        <v>60</v>
      </c>
      <c r="S188" s="43">
        <f t="shared" si="47"/>
        <v>1234020</v>
      </c>
      <c r="T188" s="40"/>
    </row>
    <row r="189" spans="1:21">
      <c r="A189" s="30"/>
      <c r="B189" s="26" t="s">
        <v>207</v>
      </c>
      <c r="C189" s="24">
        <f t="shared" ref="C189:C195" si="49">SUM(D189,E189,F189,G189)</f>
        <v>110</v>
      </c>
      <c r="D189" s="30">
        <v>2</v>
      </c>
      <c r="E189" s="30">
        <v>4</v>
      </c>
      <c r="F189" s="30">
        <v>47</v>
      </c>
      <c r="G189" s="30">
        <v>57</v>
      </c>
      <c r="H189" s="24">
        <f t="shared" si="37"/>
        <v>17</v>
      </c>
      <c r="I189" s="30"/>
      <c r="J189" s="30"/>
      <c r="K189" s="30">
        <v>10</v>
      </c>
      <c r="L189" s="30">
        <v>7</v>
      </c>
      <c r="M189" s="30"/>
      <c r="N189" s="50"/>
      <c r="O189" s="30"/>
      <c r="P189" s="30"/>
      <c r="Q189" s="39">
        <f t="shared" si="46"/>
        <v>1582700</v>
      </c>
      <c r="R189" s="43">
        <v>60</v>
      </c>
      <c r="S189" s="43">
        <f t="shared" si="47"/>
        <v>949620</v>
      </c>
      <c r="T189" s="40"/>
    </row>
    <row r="190" spans="1:21">
      <c r="A190" s="30" t="s">
        <v>208</v>
      </c>
      <c r="B190" s="26"/>
      <c r="C190" s="24">
        <f t="shared" si="49"/>
        <v>48</v>
      </c>
      <c r="D190" s="30"/>
      <c r="E190" s="30">
        <f>E191</f>
        <v>1</v>
      </c>
      <c r="F190" s="30">
        <f>F191</f>
        <v>41</v>
      </c>
      <c r="G190" s="30">
        <f>G191</f>
        <v>6</v>
      </c>
      <c r="H190" s="24">
        <f t="shared" si="37"/>
        <v>0</v>
      </c>
      <c r="I190" s="30"/>
      <c r="J190" s="30"/>
      <c r="K190" s="30"/>
      <c r="L190" s="30"/>
      <c r="M190" s="30"/>
      <c r="N190" s="30"/>
      <c r="O190" s="30">
        <v>134</v>
      </c>
      <c r="P190" s="30">
        <v>38</v>
      </c>
      <c r="Q190" s="39">
        <f t="shared" si="46"/>
        <v>1581700</v>
      </c>
      <c r="R190" s="43">
        <v>80</v>
      </c>
      <c r="S190" s="43">
        <f t="shared" si="47"/>
        <v>1265360</v>
      </c>
      <c r="T190" s="40"/>
    </row>
    <row r="191" spans="1:21">
      <c r="A191" s="30"/>
      <c r="B191" s="26" t="s">
        <v>209</v>
      </c>
      <c r="C191" s="24">
        <f t="shared" si="49"/>
        <v>48</v>
      </c>
      <c r="D191" s="30"/>
      <c r="E191" s="30">
        <v>1</v>
      </c>
      <c r="F191" s="30">
        <v>41</v>
      </c>
      <c r="G191" s="30">
        <v>6</v>
      </c>
      <c r="H191" s="24">
        <f t="shared" si="37"/>
        <v>0</v>
      </c>
      <c r="I191" s="30"/>
      <c r="J191" s="30"/>
      <c r="K191" s="30"/>
      <c r="L191" s="30"/>
      <c r="M191" s="30"/>
      <c r="N191" s="50"/>
      <c r="O191" s="30"/>
      <c r="P191" s="30"/>
      <c r="Q191" s="39">
        <f t="shared" si="46"/>
        <v>549700</v>
      </c>
      <c r="R191" s="43">
        <v>80</v>
      </c>
      <c r="S191" s="43">
        <f t="shared" si="47"/>
        <v>439760</v>
      </c>
      <c r="T191" s="40"/>
    </row>
    <row r="192" spans="1:21">
      <c r="A192" s="30" t="s">
        <v>210</v>
      </c>
      <c r="B192" s="26"/>
      <c r="C192" s="24">
        <f t="shared" si="49"/>
        <v>0</v>
      </c>
      <c r="D192" s="30"/>
      <c r="E192" s="30"/>
      <c r="F192" s="30"/>
      <c r="G192" s="30"/>
      <c r="H192" s="24">
        <f t="shared" si="37"/>
        <v>0</v>
      </c>
      <c r="I192" s="30"/>
      <c r="J192" s="30"/>
      <c r="K192" s="30"/>
      <c r="L192" s="30"/>
      <c r="M192" s="30"/>
      <c r="N192" s="50"/>
      <c r="O192" s="30">
        <v>84</v>
      </c>
      <c r="P192" s="30">
        <v>25</v>
      </c>
      <c r="Q192" s="39">
        <f t="shared" si="46"/>
        <v>654000</v>
      </c>
      <c r="R192" s="43">
        <v>50</v>
      </c>
      <c r="S192" s="43">
        <f t="shared" si="47"/>
        <v>327000</v>
      </c>
      <c r="T192" s="40"/>
    </row>
    <row r="193" spans="1:21">
      <c r="A193" s="30" t="s">
        <v>211</v>
      </c>
      <c r="B193" s="26"/>
      <c r="C193" s="24">
        <f t="shared" si="49"/>
        <v>0</v>
      </c>
      <c r="D193" s="30"/>
      <c r="E193" s="30"/>
      <c r="F193" s="30"/>
      <c r="G193" s="30"/>
      <c r="H193" s="24">
        <f t="shared" si="37"/>
        <v>0</v>
      </c>
      <c r="I193" s="30"/>
      <c r="J193" s="30"/>
      <c r="K193" s="30"/>
      <c r="L193" s="30"/>
      <c r="M193" s="30"/>
      <c r="N193" s="50"/>
      <c r="O193" s="30">
        <v>30</v>
      </c>
      <c r="P193" s="30">
        <v>17</v>
      </c>
      <c r="Q193" s="39">
        <f t="shared" si="46"/>
        <v>282000</v>
      </c>
      <c r="R193" s="43">
        <v>50</v>
      </c>
      <c r="S193" s="43">
        <f t="shared" si="47"/>
        <v>141000</v>
      </c>
      <c r="T193" s="40"/>
    </row>
    <row r="194" spans="1:21">
      <c r="A194" s="30" t="s">
        <v>212</v>
      </c>
      <c r="B194" s="25"/>
      <c r="C194" s="24">
        <f t="shared" si="49"/>
        <v>22</v>
      </c>
      <c r="D194" s="30"/>
      <c r="E194" s="30">
        <f>E195</f>
        <v>1</v>
      </c>
      <c r="F194" s="30">
        <f>F195</f>
        <v>13</v>
      </c>
      <c r="G194" s="30">
        <f>G195</f>
        <v>8</v>
      </c>
      <c r="H194" s="24">
        <f t="shared" si="37"/>
        <v>0</v>
      </c>
      <c r="I194" s="30"/>
      <c r="J194" s="30"/>
      <c r="K194" s="30"/>
      <c r="L194" s="30"/>
      <c r="M194" s="30"/>
      <c r="N194" s="30"/>
      <c r="O194" s="24">
        <v>75</v>
      </c>
      <c r="P194" s="24">
        <v>21</v>
      </c>
      <c r="Q194" s="39">
        <f t="shared" si="46"/>
        <v>826700</v>
      </c>
      <c r="R194" s="39">
        <v>50</v>
      </c>
      <c r="S194" s="43">
        <f t="shared" si="47"/>
        <v>413350</v>
      </c>
      <c r="T194" s="40"/>
    </row>
    <row r="195" spans="1:21">
      <c r="A195" s="30"/>
      <c r="B195" s="26" t="s">
        <v>213</v>
      </c>
      <c r="C195" s="24">
        <f t="shared" si="49"/>
        <v>22</v>
      </c>
      <c r="D195" s="30"/>
      <c r="E195" s="30">
        <v>1</v>
      </c>
      <c r="F195" s="30">
        <v>13</v>
      </c>
      <c r="G195" s="30">
        <v>8</v>
      </c>
      <c r="H195" s="24">
        <f t="shared" si="37"/>
        <v>0</v>
      </c>
      <c r="I195" s="30"/>
      <c r="J195" s="30"/>
      <c r="K195" s="30"/>
      <c r="L195" s="30"/>
      <c r="M195" s="30"/>
      <c r="N195" s="50"/>
      <c r="O195" s="30"/>
      <c r="P195" s="30"/>
      <c r="Q195" s="39">
        <f t="shared" si="46"/>
        <v>250700</v>
      </c>
      <c r="R195" s="43">
        <v>50</v>
      </c>
      <c r="S195" s="43">
        <f t="shared" si="47"/>
        <v>125350</v>
      </c>
      <c r="T195" s="40"/>
    </row>
    <row r="196" spans="1:21">
      <c r="A196" s="31" t="s">
        <v>214</v>
      </c>
      <c r="B196" s="32"/>
      <c r="C196" s="29">
        <f>SUM(C197,C198,C201,C199,C200,C203)</f>
        <v>162</v>
      </c>
      <c r="D196" s="29"/>
      <c r="E196" s="29">
        <f>SUM(E197,E198,E201,E199,E200,E203)</f>
        <v>55</v>
      </c>
      <c r="F196" s="29">
        <f>SUM(F197,F198,F201,F199,F200,F203)</f>
        <v>107</v>
      </c>
      <c r="G196" s="29"/>
      <c r="H196" s="29">
        <f>SUM(H197,H198,H201,H199,H200,H203)</f>
        <v>71</v>
      </c>
      <c r="I196" s="29"/>
      <c r="J196" s="29">
        <f>SUM(J197,J198,J201,J199,J200,J203)</f>
        <v>71</v>
      </c>
      <c r="K196" s="29"/>
      <c r="L196" s="29"/>
      <c r="M196" s="29"/>
      <c r="N196" s="29"/>
      <c r="O196" s="29">
        <f>SUM(O197,O198,O201,O199,O200,O203)</f>
        <v>235</v>
      </c>
      <c r="P196" s="29">
        <f>SUM(P197,P198,P201,P199,P200,P203)</f>
        <v>80</v>
      </c>
      <c r="Q196" s="42">
        <f>SUM(Q197,Q198,Q201,Q199,Q200,Q203)</f>
        <v>4734100</v>
      </c>
      <c r="R196" s="42"/>
      <c r="S196" s="42">
        <f>SUM(S197,S198,S201,S199,S200,S203)</f>
        <v>3271260</v>
      </c>
      <c r="T196" s="40"/>
      <c r="U196" s="41"/>
    </row>
    <row r="197" spans="1:21">
      <c r="A197" s="30" t="s">
        <v>141</v>
      </c>
      <c r="B197" s="26" t="s">
        <v>215</v>
      </c>
      <c r="C197" s="24">
        <f>SUM(D197,E197,F197,G197)</f>
        <v>66</v>
      </c>
      <c r="D197" s="30"/>
      <c r="E197" s="30">
        <v>55</v>
      </c>
      <c r="F197" s="30">
        <v>11</v>
      </c>
      <c r="G197" s="30"/>
      <c r="H197" s="24">
        <f>SUM(I197,J197,K197,L197)</f>
        <v>71</v>
      </c>
      <c r="I197" s="30"/>
      <c r="J197" s="30">
        <v>71</v>
      </c>
      <c r="K197" s="30"/>
      <c r="L197" s="30"/>
      <c r="M197" s="30"/>
      <c r="N197" s="50"/>
      <c r="O197" s="30"/>
      <c r="P197" s="30"/>
      <c r="Q197" s="39">
        <f t="shared" ref="Q197:Q204" si="50">(D197*8+E197*8+F197*10+G197*10)*1150+(I197*8+J197*8+K197*10+L197*10+N197*5)*1950+(M197+O197+P197)*6000</f>
        <v>1740100</v>
      </c>
      <c r="R197" s="43">
        <v>60</v>
      </c>
      <c r="S197" s="43">
        <f t="shared" ref="S197:S204" si="51">Q197*R197/100</f>
        <v>1044060</v>
      </c>
      <c r="T197" s="40"/>
    </row>
    <row r="198" spans="1:21">
      <c r="A198" s="30" t="s">
        <v>216</v>
      </c>
      <c r="B198" s="26"/>
      <c r="C198" s="24">
        <f>SUM(D198,E198,F198,G198)</f>
        <v>0</v>
      </c>
      <c r="D198" s="30"/>
      <c r="E198" s="30"/>
      <c r="F198" s="30"/>
      <c r="G198" s="30"/>
      <c r="H198" s="24">
        <f>SUM(I198,J198,K198,L198)</f>
        <v>0</v>
      </c>
      <c r="I198" s="30"/>
      <c r="J198" s="30"/>
      <c r="K198" s="30"/>
      <c r="L198" s="30"/>
      <c r="M198" s="30"/>
      <c r="N198" s="50"/>
      <c r="O198" s="30">
        <v>78</v>
      </c>
      <c r="P198" s="30">
        <v>40</v>
      </c>
      <c r="Q198" s="39">
        <f t="shared" si="50"/>
        <v>708000</v>
      </c>
      <c r="R198" s="43">
        <v>60</v>
      </c>
      <c r="S198" s="43">
        <f t="shared" si="51"/>
        <v>424800</v>
      </c>
      <c r="T198" s="40"/>
    </row>
    <row r="199" spans="1:21" ht="33.75">
      <c r="A199" s="163" t="s">
        <v>346</v>
      </c>
      <c r="B199" s="26"/>
      <c r="C199" s="24">
        <v>0</v>
      </c>
      <c r="D199" s="30"/>
      <c r="E199" s="30"/>
      <c r="F199" s="30"/>
      <c r="G199" s="30"/>
      <c r="H199" s="24">
        <v>0</v>
      </c>
      <c r="I199" s="30"/>
      <c r="J199" s="30"/>
      <c r="K199" s="30"/>
      <c r="L199" s="30"/>
      <c r="M199" s="30"/>
      <c r="N199" s="30"/>
      <c r="O199" s="30">
        <v>15</v>
      </c>
      <c r="P199" s="30">
        <v>2</v>
      </c>
      <c r="Q199" s="39">
        <f t="shared" si="50"/>
        <v>102000</v>
      </c>
      <c r="R199" s="43">
        <v>60</v>
      </c>
      <c r="S199" s="43">
        <f t="shared" si="51"/>
        <v>61200</v>
      </c>
      <c r="T199" s="40"/>
    </row>
    <row r="200" spans="1:21" ht="22.5">
      <c r="A200" s="163" t="s">
        <v>347</v>
      </c>
      <c r="B200" s="26"/>
      <c r="C200" s="24">
        <v>0</v>
      </c>
      <c r="D200" s="30"/>
      <c r="E200" s="30"/>
      <c r="F200" s="30"/>
      <c r="G200" s="30"/>
      <c r="H200" s="24">
        <v>0</v>
      </c>
      <c r="I200" s="30"/>
      <c r="J200" s="30"/>
      <c r="K200" s="30"/>
      <c r="L200" s="30"/>
      <c r="M200" s="30"/>
      <c r="N200" s="30"/>
      <c r="O200" s="30">
        <v>5</v>
      </c>
      <c r="P200" s="30">
        <v>0</v>
      </c>
      <c r="Q200" s="39">
        <f t="shared" si="50"/>
        <v>30000</v>
      </c>
      <c r="R200" s="43">
        <v>60</v>
      </c>
      <c r="S200" s="43">
        <f t="shared" si="51"/>
        <v>18000</v>
      </c>
      <c r="T200" s="40"/>
    </row>
    <row r="201" spans="1:21" ht="12.75" customHeight="1">
      <c r="A201" s="164" t="s">
        <v>218</v>
      </c>
      <c r="B201" s="26"/>
      <c r="C201" s="24">
        <f>SUM(D201,E201,F201,G201)</f>
        <v>52</v>
      </c>
      <c r="D201" s="30"/>
      <c r="E201" s="30"/>
      <c r="F201" s="30">
        <v>52</v>
      </c>
      <c r="G201" s="30"/>
      <c r="H201" s="24">
        <f>SUM(I201,J201,K201,L201)</f>
        <v>0</v>
      </c>
      <c r="I201" s="30"/>
      <c r="J201" s="30"/>
      <c r="K201" s="30"/>
      <c r="L201" s="30"/>
      <c r="M201" s="30"/>
      <c r="N201" s="30"/>
      <c r="O201" s="30">
        <v>108</v>
      </c>
      <c r="P201" s="30">
        <v>35</v>
      </c>
      <c r="Q201" s="39">
        <f t="shared" si="50"/>
        <v>1456000</v>
      </c>
      <c r="R201" s="43">
        <v>80</v>
      </c>
      <c r="S201" s="43">
        <f t="shared" si="51"/>
        <v>1164800</v>
      </c>
      <c r="T201" s="40"/>
    </row>
    <row r="202" spans="1:21" ht="18.75" customHeight="1">
      <c r="A202" s="52"/>
      <c r="B202" s="26" t="s">
        <v>219</v>
      </c>
      <c r="C202" s="24">
        <v>52</v>
      </c>
      <c r="D202" s="30"/>
      <c r="E202" s="30"/>
      <c r="F202" s="30">
        <v>52</v>
      </c>
      <c r="G202" s="30"/>
      <c r="H202" s="24">
        <v>0</v>
      </c>
      <c r="I202" s="30"/>
      <c r="J202" s="30"/>
      <c r="K202" s="30"/>
      <c r="L202" s="30"/>
      <c r="M202" s="30"/>
      <c r="N202" s="30"/>
      <c r="O202" s="30"/>
      <c r="P202" s="30"/>
      <c r="Q202" s="39">
        <f t="shared" si="50"/>
        <v>598000</v>
      </c>
      <c r="R202" s="43">
        <v>80</v>
      </c>
      <c r="S202" s="43">
        <f t="shared" si="51"/>
        <v>478400</v>
      </c>
      <c r="T202" s="40"/>
    </row>
    <row r="203" spans="1:21">
      <c r="A203" s="164" t="s">
        <v>220</v>
      </c>
      <c r="B203" s="26"/>
      <c r="C203" s="24">
        <f>SUM(D203,E203,F203,G203)</f>
        <v>44</v>
      </c>
      <c r="D203" s="30"/>
      <c r="E203" s="30"/>
      <c r="F203" s="30">
        <v>44</v>
      </c>
      <c r="G203" s="30"/>
      <c r="H203" s="24">
        <f>SUM(I203,J203,K203,L203)</f>
        <v>0</v>
      </c>
      <c r="I203" s="30"/>
      <c r="J203" s="30"/>
      <c r="K203" s="30"/>
      <c r="L203" s="30"/>
      <c r="M203" s="30"/>
      <c r="N203" s="30"/>
      <c r="O203" s="30">
        <v>29</v>
      </c>
      <c r="P203" s="30">
        <v>3</v>
      </c>
      <c r="Q203" s="39">
        <f t="shared" si="50"/>
        <v>698000</v>
      </c>
      <c r="R203" s="43">
        <v>80</v>
      </c>
      <c r="S203" s="43">
        <f t="shared" si="51"/>
        <v>558400</v>
      </c>
      <c r="T203" s="40"/>
    </row>
    <row r="204" spans="1:21">
      <c r="A204" s="53"/>
      <c r="B204" s="26" t="s">
        <v>381</v>
      </c>
      <c r="C204" s="24">
        <v>44</v>
      </c>
      <c r="D204" s="30"/>
      <c r="E204" s="30"/>
      <c r="F204" s="30">
        <v>44</v>
      </c>
      <c r="G204" s="30"/>
      <c r="H204" s="24">
        <v>0</v>
      </c>
      <c r="I204" s="30"/>
      <c r="J204" s="30"/>
      <c r="K204" s="30"/>
      <c r="L204" s="30"/>
      <c r="M204" s="30"/>
      <c r="N204" s="30"/>
      <c r="O204" s="30"/>
      <c r="P204" s="30"/>
      <c r="Q204" s="39">
        <f t="shared" si="50"/>
        <v>506000</v>
      </c>
      <c r="R204" s="43">
        <v>80</v>
      </c>
      <c r="S204" s="43">
        <f t="shared" si="51"/>
        <v>404800</v>
      </c>
      <c r="T204" s="40"/>
    </row>
    <row r="205" spans="1:21">
      <c r="A205" s="31" t="s">
        <v>221</v>
      </c>
      <c r="B205" s="32"/>
      <c r="C205" s="29">
        <f>SUM(D205,E205,F205,G205)</f>
        <v>95</v>
      </c>
      <c r="D205" s="29"/>
      <c r="E205" s="29"/>
      <c r="F205" s="29">
        <f t="shared" ref="F205:K205" si="52">SUM(F206:F207)</f>
        <v>95</v>
      </c>
      <c r="G205" s="29"/>
      <c r="H205" s="29">
        <f t="shared" si="52"/>
        <v>31</v>
      </c>
      <c r="I205" s="29"/>
      <c r="J205" s="29"/>
      <c r="K205" s="29">
        <f t="shared" si="52"/>
        <v>31</v>
      </c>
      <c r="L205" s="29"/>
      <c r="M205" s="29"/>
      <c r="N205" s="29"/>
      <c r="O205" s="29">
        <f>92+O207</f>
        <v>95</v>
      </c>
      <c r="P205" s="29">
        <f>32+P207</f>
        <v>32</v>
      </c>
      <c r="Q205" s="42">
        <f>SUM(Q206:Q207)</f>
        <v>1715000</v>
      </c>
      <c r="R205" s="42"/>
      <c r="S205" s="42">
        <f>SUM(S206:S207)</f>
        <v>1372000</v>
      </c>
      <c r="T205" s="40"/>
      <c r="U205" s="41"/>
    </row>
    <row r="206" spans="1:21">
      <c r="A206" s="52"/>
      <c r="B206" s="26" t="s">
        <v>222</v>
      </c>
      <c r="C206" s="24">
        <f>SUM(D206,E206,F206,G206)</f>
        <v>95</v>
      </c>
      <c r="D206" s="30"/>
      <c r="E206" s="30"/>
      <c r="F206" s="30">
        <v>95</v>
      </c>
      <c r="G206" s="30"/>
      <c r="H206" s="24">
        <f>SUM(I206,J206,K206,L206)</f>
        <v>31</v>
      </c>
      <c r="I206" s="30"/>
      <c r="J206" s="30"/>
      <c r="K206" s="30">
        <v>31</v>
      </c>
      <c r="L206" s="30"/>
      <c r="M206" s="30"/>
      <c r="N206" s="30"/>
      <c r="O206" s="30"/>
      <c r="P206" s="30"/>
      <c r="Q206" s="39">
        <f>(D206*8+E206*8+F206*10+G206*10)*1150+(I206*8+J206*8+K206*10+L206*10+N206*5)*1950+(M206+O206+P206)*6000</f>
        <v>1697000</v>
      </c>
      <c r="R206" s="43">
        <v>80</v>
      </c>
      <c r="S206" s="43">
        <f>Q206*R206/100</f>
        <v>1357600</v>
      </c>
      <c r="T206" s="40"/>
    </row>
    <row r="207" spans="1:21" ht="22.5">
      <c r="A207" s="158" t="s">
        <v>348</v>
      </c>
      <c r="B207" s="26"/>
      <c r="C207" s="24">
        <f>SUM(D207,E207,F207,G207)</f>
        <v>0</v>
      </c>
      <c r="D207" s="30"/>
      <c r="E207" s="30"/>
      <c r="F207" s="30"/>
      <c r="G207" s="30"/>
      <c r="H207" s="24">
        <f>SUM(I207,J207,K207,L207)</f>
        <v>0</v>
      </c>
      <c r="I207" s="30"/>
      <c r="J207" s="30"/>
      <c r="K207" s="30"/>
      <c r="L207" s="30"/>
      <c r="M207" s="30"/>
      <c r="N207" s="50"/>
      <c r="O207" s="30">
        <v>3</v>
      </c>
      <c r="P207" s="30">
        <v>0</v>
      </c>
      <c r="Q207" s="39">
        <f>(D207*8+E207*8+F207*10+G207*10)*1150+(I207*8+J207*8+K207*10+L207*10+N207*5)*1950+(M207+O207+P207)*6000</f>
        <v>18000</v>
      </c>
      <c r="R207" s="43">
        <v>80</v>
      </c>
      <c r="S207" s="43">
        <f>Q207*R207/100</f>
        <v>14400</v>
      </c>
      <c r="T207" s="40"/>
    </row>
    <row r="208" spans="1:21">
      <c r="A208" s="31" t="s">
        <v>223</v>
      </c>
      <c r="B208" s="32"/>
      <c r="C208" s="29">
        <f t="shared" ref="C208:C223" si="53">SUM(D208,E208,F208,G208)</f>
        <v>429</v>
      </c>
      <c r="D208" s="29">
        <f>SUM(D209,D210,D211,D214,D215,D213,D216,D218)</f>
        <v>43</v>
      </c>
      <c r="E208" s="29">
        <f t="shared" ref="E208:Q208" si="54">SUM(E209,E210,E211,E214,E215,E213,E216,E218)</f>
        <v>186</v>
      </c>
      <c r="F208" s="29">
        <f t="shared" si="54"/>
        <v>200</v>
      </c>
      <c r="G208" s="29"/>
      <c r="H208" s="29">
        <f t="shared" si="54"/>
        <v>212</v>
      </c>
      <c r="I208" s="29">
        <f t="shared" si="54"/>
        <v>29</v>
      </c>
      <c r="J208" s="29">
        <f t="shared" si="54"/>
        <v>132</v>
      </c>
      <c r="K208" s="29">
        <f t="shared" si="54"/>
        <v>51</v>
      </c>
      <c r="L208" s="29"/>
      <c r="M208" s="29"/>
      <c r="N208" s="29"/>
      <c r="O208" s="29">
        <f t="shared" si="54"/>
        <v>549</v>
      </c>
      <c r="P208" s="29">
        <f t="shared" si="54"/>
        <v>224</v>
      </c>
      <c r="Q208" s="42">
        <f t="shared" si="54"/>
        <v>12550900</v>
      </c>
      <c r="R208" s="42"/>
      <c r="S208" s="42">
        <f>SUM(S209,S210,S211,S214,S215,S213,S216,S218)</f>
        <v>8612540</v>
      </c>
      <c r="T208" s="40"/>
      <c r="U208" s="41"/>
    </row>
    <row r="209" spans="1:20">
      <c r="A209" s="30" t="s">
        <v>224</v>
      </c>
      <c r="B209" s="26" t="s">
        <v>225</v>
      </c>
      <c r="C209" s="24">
        <f t="shared" si="53"/>
        <v>278</v>
      </c>
      <c r="D209" s="30">
        <v>43</v>
      </c>
      <c r="E209" s="30">
        <v>186</v>
      </c>
      <c r="F209" s="30">
        <v>49</v>
      </c>
      <c r="G209" s="30"/>
      <c r="H209" s="24">
        <f t="shared" ref="H209:H223" si="55">SUM(I209,J209,K209,L209)</f>
        <v>175</v>
      </c>
      <c r="I209" s="30">
        <v>29</v>
      </c>
      <c r="J209" s="30">
        <v>132</v>
      </c>
      <c r="K209" s="30">
        <v>14</v>
      </c>
      <c r="L209" s="30"/>
      <c r="M209" s="30"/>
      <c r="N209" s="30"/>
      <c r="O209" s="30"/>
      <c r="P209" s="30"/>
      <c r="Q209" s="39">
        <f t="shared" ref="Q209:Q221" si="56">(D209*8+E209*8+F209*10+G209*10)*1150+(I209*8+J209*8+K209*10+L209*10+N209*5)*1950+(M209+O209+P209)*6000</f>
        <v>5454900</v>
      </c>
      <c r="R209" s="43">
        <v>60</v>
      </c>
      <c r="S209" s="43">
        <f t="shared" ref="S209:S226" si="57">Q209*R209/100</f>
        <v>3272940</v>
      </c>
      <c r="T209" s="40"/>
    </row>
    <row r="210" spans="1:20">
      <c r="A210" s="52" t="s">
        <v>226</v>
      </c>
      <c r="B210" s="26"/>
      <c r="C210" s="24">
        <f t="shared" si="53"/>
        <v>0</v>
      </c>
      <c r="D210" s="30"/>
      <c r="E210" s="30"/>
      <c r="F210" s="30"/>
      <c r="G210" s="30"/>
      <c r="H210" s="24">
        <f t="shared" si="55"/>
        <v>0</v>
      </c>
      <c r="I210" s="30"/>
      <c r="J210" s="30"/>
      <c r="K210" s="30"/>
      <c r="L210" s="30"/>
      <c r="M210" s="30"/>
      <c r="N210" s="30"/>
      <c r="O210" s="30">
        <v>75</v>
      </c>
      <c r="P210" s="30">
        <v>30</v>
      </c>
      <c r="Q210" s="39">
        <f t="shared" si="56"/>
        <v>630000</v>
      </c>
      <c r="R210" s="43">
        <v>60</v>
      </c>
      <c r="S210" s="43">
        <f t="shared" si="57"/>
        <v>378000</v>
      </c>
      <c r="T210" s="40"/>
    </row>
    <row r="211" spans="1:20">
      <c r="A211" s="164" t="s">
        <v>227</v>
      </c>
      <c r="B211" s="26"/>
      <c r="C211" s="24">
        <f t="shared" si="53"/>
        <v>24</v>
      </c>
      <c r="D211" s="30"/>
      <c r="E211" s="30"/>
      <c r="F211" s="30">
        <v>24</v>
      </c>
      <c r="G211" s="30"/>
      <c r="H211" s="24">
        <f t="shared" si="55"/>
        <v>12</v>
      </c>
      <c r="I211" s="30"/>
      <c r="J211" s="30"/>
      <c r="K211" s="30">
        <v>12</v>
      </c>
      <c r="L211" s="30"/>
      <c r="M211" s="30"/>
      <c r="N211" s="30"/>
      <c r="O211" s="30">
        <v>43</v>
      </c>
      <c r="P211" s="30">
        <v>24</v>
      </c>
      <c r="Q211" s="39">
        <f t="shared" si="56"/>
        <v>912000</v>
      </c>
      <c r="R211" s="43">
        <v>60</v>
      </c>
      <c r="S211" s="43">
        <f t="shared" si="57"/>
        <v>547200</v>
      </c>
      <c r="T211" s="40"/>
    </row>
    <row r="212" spans="1:20">
      <c r="A212" s="52"/>
      <c r="B212" s="26" t="s">
        <v>349</v>
      </c>
      <c r="C212" s="24">
        <v>24</v>
      </c>
      <c r="D212" s="30"/>
      <c r="E212" s="30"/>
      <c r="F212" s="30">
        <v>24</v>
      </c>
      <c r="G212" s="30"/>
      <c r="H212" s="24">
        <v>12</v>
      </c>
      <c r="I212" s="30"/>
      <c r="J212" s="30"/>
      <c r="K212" s="30">
        <v>12</v>
      </c>
      <c r="L212" s="30"/>
      <c r="M212" s="30"/>
      <c r="N212" s="30"/>
      <c r="O212" s="30"/>
      <c r="P212" s="30"/>
      <c r="Q212" s="39">
        <f t="shared" si="56"/>
        <v>510000</v>
      </c>
      <c r="R212" s="43">
        <v>60</v>
      </c>
      <c r="S212" s="43">
        <f t="shared" si="57"/>
        <v>306000</v>
      </c>
      <c r="T212" s="40"/>
    </row>
    <row r="213" spans="1:20" ht="27" customHeight="1">
      <c r="A213" s="54" t="s">
        <v>350</v>
      </c>
      <c r="B213" s="26"/>
      <c r="C213" s="24">
        <f>SUM(D213,E213,F213,G213)</f>
        <v>0</v>
      </c>
      <c r="D213" s="30"/>
      <c r="E213" s="30"/>
      <c r="F213" s="30"/>
      <c r="G213" s="30"/>
      <c r="H213" s="24">
        <f>SUM(I213,J213,K213,L213)</f>
        <v>0</v>
      </c>
      <c r="I213" s="30"/>
      <c r="J213" s="30"/>
      <c r="K213" s="30"/>
      <c r="L213" s="30"/>
      <c r="M213" s="30"/>
      <c r="N213" s="30"/>
      <c r="O213" s="30">
        <v>4</v>
      </c>
      <c r="P213" s="30">
        <v>3</v>
      </c>
      <c r="Q213" s="39">
        <f t="shared" si="56"/>
        <v>42000</v>
      </c>
      <c r="R213" s="43">
        <v>60</v>
      </c>
      <c r="S213" s="43">
        <f t="shared" si="57"/>
        <v>25200</v>
      </c>
      <c r="T213" s="40"/>
    </row>
    <row r="214" spans="1:20">
      <c r="A214" s="52" t="s">
        <v>228</v>
      </c>
      <c r="B214" s="26"/>
      <c r="C214" s="24">
        <f>SUM(D214,E214,F214,G214)</f>
        <v>0</v>
      </c>
      <c r="D214" s="30"/>
      <c r="E214" s="30"/>
      <c r="F214" s="30"/>
      <c r="G214" s="30"/>
      <c r="H214" s="24">
        <f>SUM(I214,J214,K214,L214)</f>
        <v>0</v>
      </c>
      <c r="I214" s="30"/>
      <c r="J214" s="30"/>
      <c r="K214" s="30"/>
      <c r="L214" s="30"/>
      <c r="M214" s="30"/>
      <c r="N214" s="30"/>
      <c r="O214" s="30">
        <v>5</v>
      </c>
      <c r="P214" s="30">
        <v>7</v>
      </c>
      <c r="Q214" s="39">
        <f t="shared" si="56"/>
        <v>72000</v>
      </c>
      <c r="R214" s="43">
        <v>60</v>
      </c>
      <c r="S214" s="43">
        <f t="shared" si="57"/>
        <v>43200</v>
      </c>
      <c r="T214" s="40"/>
    </row>
    <row r="215" spans="1:20">
      <c r="A215" s="52" t="s">
        <v>229</v>
      </c>
      <c r="B215" s="26"/>
      <c r="C215" s="24">
        <f>SUM(D215,E215,F215,G215)</f>
        <v>0</v>
      </c>
      <c r="D215" s="30"/>
      <c r="E215" s="30"/>
      <c r="F215" s="30"/>
      <c r="G215" s="30"/>
      <c r="H215" s="24">
        <f>SUM(I215,J215,K215,L215)</f>
        <v>0</v>
      </c>
      <c r="I215" s="30"/>
      <c r="J215" s="30"/>
      <c r="K215" s="30"/>
      <c r="L215" s="30"/>
      <c r="M215" s="30"/>
      <c r="N215" s="30"/>
      <c r="O215" s="30">
        <v>1</v>
      </c>
      <c r="P215" s="30">
        <v>4</v>
      </c>
      <c r="Q215" s="39">
        <f t="shared" si="56"/>
        <v>30000</v>
      </c>
      <c r="R215" s="43">
        <v>60</v>
      </c>
      <c r="S215" s="43">
        <f t="shared" si="57"/>
        <v>18000</v>
      </c>
      <c r="T215" s="40"/>
    </row>
    <row r="216" spans="1:20">
      <c r="A216" s="164" t="s">
        <v>231</v>
      </c>
      <c r="B216" s="26"/>
      <c r="C216" s="24">
        <f t="shared" si="53"/>
        <v>36</v>
      </c>
      <c r="D216" s="30"/>
      <c r="E216" s="30"/>
      <c r="F216" s="30">
        <v>36</v>
      </c>
      <c r="G216" s="30"/>
      <c r="H216" s="24">
        <f t="shared" si="55"/>
        <v>25</v>
      </c>
      <c r="I216" s="30"/>
      <c r="J216" s="30"/>
      <c r="K216" s="30">
        <v>25</v>
      </c>
      <c r="L216" s="30"/>
      <c r="M216" s="30"/>
      <c r="N216" s="30"/>
      <c r="O216" s="30">
        <v>265</v>
      </c>
      <c r="P216" s="30">
        <v>107</v>
      </c>
      <c r="Q216" s="39">
        <f t="shared" si="56"/>
        <v>3133500</v>
      </c>
      <c r="R216" s="43">
        <v>80</v>
      </c>
      <c r="S216" s="43">
        <f t="shared" si="57"/>
        <v>2506800</v>
      </c>
      <c r="T216" s="40"/>
    </row>
    <row r="217" spans="1:20">
      <c r="A217" s="53"/>
      <c r="B217" s="26" t="s">
        <v>351</v>
      </c>
      <c r="C217" s="24">
        <v>36</v>
      </c>
      <c r="D217" s="30"/>
      <c r="E217" s="30"/>
      <c r="F217" s="30">
        <v>36</v>
      </c>
      <c r="G217" s="30"/>
      <c r="H217" s="24">
        <v>25</v>
      </c>
      <c r="I217" s="30"/>
      <c r="J217" s="30"/>
      <c r="K217" s="30">
        <v>25</v>
      </c>
      <c r="L217" s="30"/>
      <c r="M217" s="30"/>
      <c r="N217" s="30"/>
      <c r="O217" s="30"/>
      <c r="P217" s="30"/>
      <c r="Q217" s="39">
        <f t="shared" si="56"/>
        <v>901500</v>
      </c>
      <c r="R217" s="43">
        <v>80</v>
      </c>
      <c r="S217" s="43">
        <f t="shared" si="57"/>
        <v>721200</v>
      </c>
      <c r="T217" s="40"/>
    </row>
    <row r="218" spans="1:20">
      <c r="A218" s="30" t="s">
        <v>233</v>
      </c>
      <c r="B218" s="25"/>
      <c r="C218" s="24">
        <f t="shared" si="53"/>
        <v>91</v>
      </c>
      <c r="D218" s="30"/>
      <c r="E218" s="30"/>
      <c r="F218" s="30">
        <f>F219</f>
        <v>91</v>
      </c>
      <c r="G218" s="30"/>
      <c r="H218" s="24">
        <f t="shared" si="55"/>
        <v>0</v>
      </c>
      <c r="I218" s="30"/>
      <c r="J218" s="30"/>
      <c r="K218" s="30"/>
      <c r="L218" s="30"/>
      <c r="M218" s="30"/>
      <c r="N218" s="30"/>
      <c r="O218" s="24">
        <v>156</v>
      </c>
      <c r="P218" s="24">
        <v>49</v>
      </c>
      <c r="Q218" s="39">
        <f t="shared" si="56"/>
        <v>2276500</v>
      </c>
      <c r="R218" s="39">
        <v>80</v>
      </c>
      <c r="S218" s="43">
        <f t="shared" si="57"/>
        <v>1821200</v>
      </c>
      <c r="T218" s="40"/>
    </row>
    <row r="219" spans="1:20">
      <c r="A219" s="30"/>
      <c r="B219" s="26" t="s">
        <v>234</v>
      </c>
      <c r="C219" s="24">
        <f t="shared" si="53"/>
        <v>91</v>
      </c>
      <c r="D219" s="24"/>
      <c r="E219" s="24"/>
      <c r="F219" s="24">
        <v>91</v>
      </c>
      <c r="G219" s="24"/>
      <c r="H219" s="24">
        <f t="shared" si="55"/>
        <v>0</v>
      </c>
      <c r="I219" s="24"/>
      <c r="J219" s="24"/>
      <c r="K219" s="24"/>
      <c r="L219" s="24"/>
      <c r="M219" s="24"/>
      <c r="N219" s="24"/>
      <c r="O219" s="30"/>
      <c r="P219" s="30"/>
      <c r="Q219" s="39">
        <f t="shared" si="56"/>
        <v>1046500</v>
      </c>
      <c r="R219" s="39">
        <v>80</v>
      </c>
      <c r="S219" s="43">
        <f t="shared" si="57"/>
        <v>837200</v>
      </c>
      <c r="T219" s="40"/>
    </row>
    <row r="220" spans="1:20">
      <c r="A220" s="27" t="s">
        <v>235</v>
      </c>
      <c r="B220" s="32"/>
      <c r="C220" s="29">
        <f t="shared" si="53"/>
        <v>30</v>
      </c>
      <c r="D220" s="47">
        <v>5</v>
      </c>
      <c r="E220" s="47">
        <v>1</v>
      </c>
      <c r="F220" s="47">
        <v>9</v>
      </c>
      <c r="G220" s="47">
        <v>15</v>
      </c>
      <c r="H220" s="29">
        <f t="shared" si="55"/>
        <v>0</v>
      </c>
      <c r="I220" s="47"/>
      <c r="J220" s="47"/>
      <c r="K220" s="47"/>
      <c r="L220" s="47"/>
      <c r="M220" s="47">
        <f>M221+M222</f>
        <v>7</v>
      </c>
      <c r="N220" s="47"/>
      <c r="O220" s="47">
        <v>516</v>
      </c>
      <c r="P220" s="47">
        <v>282</v>
      </c>
      <c r="Q220" s="42">
        <f t="shared" si="56"/>
        <v>5161200</v>
      </c>
      <c r="R220" s="42">
        <v>80</v>
      </c>
      <c r="S220" s="44">
        <f t="shared" si="57"/>
        <v>4128960</v>
      </c>
      <c r="T220" s="40"/>
    </row>
    <row r="221" spans="1:20">
      <c r="A221" s="30"/>
      <c r="B221" s="26" t="s">
        <v>352</v>
      </c>
      <c r="C221" s="24">
        <f t="shared" si="53"/>
        <v>30</v>
      </c>
      <c r="D221" s="30">
        <v>5</v>
      </c>
      <c r="E221" s="30">
        <v>1</v>
      </c>
      <c r="F221" s="30">
        <v>9</v>
      </c>
      <c r="G221" s="30">
        <v>15</v>
      </c>
      <c r="H221" s="24">
        <f t="shared" si="55"/>
        <v>0</v>
      </c>
      <c r="I221" s="30"/>
      <c r="J221" s="30"/>
      <c r="K221" s="30"/>
      <c r="L221" s="30"/>
      <c r="M221" s="30"/>
      <c r="N221" s="30"/>
      <c r="O221" s="30"/>
      <c r="P221" s="30"/>
      <c r="Q221" s="39">
        <f t="shared" si="56"/>
        <v>331200</v>
      </c>
      <c r="R221" s="43">
        <v>80</v>
      </c>
      <c r="S221" s="43">
        <f t="shared" si="57"/>
        <v>264960</v>
      </c>
      <c r="T221" s="40"/>
    </row>
    <row r="222" spans="1:20">
      <c r="A222" s="30"/>
      <c r="B222" s="26" t="s">
        <v>238</v>
      </c>
      <c r="C222" s="24">
        <f t="shared" si="53"/>
        <v>0</v>
      </c>
      <c r="D222" s="30"/>
      <c r="E222" s="30"/>
      <c r="F222" s="30"/>
      <c r="G222" s="30"/>
      <c r="H222" s="24">
        <f t="shared" si="55"/>
        <v>0</v>
      </c>
      <c r="I222" s="30"/>
      <c r="J222" s="30"/>
      <c r="K222" s="30"/>
      <c r="L222" s="30"/>
      <c r="M222" s="30">
        <v>7</v>
      </c>
      <c r="N222" s="30"/>
      <c r="O222" s="30"/>
      <c r="P222" s="30"/>
      <c r="Q222" s="39">
        <f t="shared" ref="Q222:Q233" si="58">(D222*8+E222*8+F222*10+G222*10)*1150+(I222*8+J222*8+K222*10+L222*10+N222*5)*1950+(M222+O222+P222)*6000</f>
        <v>42000</v>
      </c>
      <c r="R222" s="43">
        <v>80</v>
      </c>
      <c r="S222" s="43">
        <f t="shared" si="57"/>
        <v>33600</v>
      </c>
      <c r="T222" s="40"/>
    </row>
    <row r="223" spans="1:20">
      <c r="A223" s="165" t="s">
        <v>232</v>
      </c>
      <c r="B223" s="32"/>
      <c r="C223" s="29">
        <f t="shared" si="53"/>
        <v>56</v>
      </c>
      <c r="D223" s="47"/>
      <c r="E223" s="47"/>
      <c r="F223" s="47">
        <v>56</v>
      </c>
      <c r="G223" s="47"/>
      <c r="H223" s="29">
        <f t="shared" si="55"/>
        <v>28</v>
      </c>
      <c r="I223" s="47"/>
      <c r="J223" s="47"/>
      <c r="K223" s="47">
        <v>28</v>
      </c>
      <c r="L223" s="47"/>
      <c r="M223" s="47"/>
      <c r="N223" s="47"/>
      <c r="O223" s="47">
        <v>337</v>
      </c>
      <c r="P223" s="47">
        <v>105</v>
      </c>
      <c r="Q223" s="42">
        <f t="shared" si="58"/>
        <v>3842000</v>
      </c>
      <c r="R223" s="44">
        <v>80</v>
      </c>
      <c r="S223" s="44">
        <f t="shared" si="57"/>
        <v>3073600</v>
      </c>
      <c r="T223" s="40"/>
    </row>
    <row r="224" spans="1:20">
      <c r="A224" s="52"/>
      <c r="B224" s="26" t="s">
        <v>353</v>
      </c>
      <c r="C224" s="24">
        <v>56</v>
      </c>
      <c r="D224" s="30"/>
      <c r="E224" s="30"/>
      <c r="F224" s="30">
        <v>56</v>
      </c>
      <c r="G224" s="30"/>
      <c r="H224" s="24">
        <v>28</v>
      </c>
      <c r="I224" s="30"/>
      <c r="J224" s="30"/>
      <c r="K224" s="30">
        <v>28</v>
      </c>
      <c r="L224" s="30"/>
      <c r="M224" s="30"/>
      <c r="N224" s="30"/>
      <c r="O224" s="30"/>
      <c r="P224" s="30"/>
      <c r="Q224" s="39">
        <f t="shared" si="58"/>
        <v>1190000</v>
      </c>
      <c r="R224" s="43">
        <v>80</v>
      </c>
      <c r="S224" s="43">
        <f t="shared" si="57"/>
        <v>952000</v>
      </c>
      <c r="T224" s="40"/>
    </row>
    <row r="225" spans="1:21">
      <c r="A225" s="31" t="s">
        <v>239</v>
      </c>
      <c r="B225" s="32"/>
      <c r="C225" s="29">
        <f t="shared" ref="C225:C233" si="59">SUM(D225,E225,F225,G225)</f>
        <v>48</v>
      </c>
      <c r="D225" s="29"/>
      <c r="E225" s="29"/>
      <c r="F225" s="29">
        <v>48</v>
      </c>
      <c r="G225" s="29"/>
      <c r="H225" s="29">
        <f t="shared" ref="H225:H233" si="60">SUM(I225,J225,K225,L225)</f>
        <v>24</v>
      </c>
      <c r="I225" s="29"/>
      <c r="J225" s="29"/>
      <c r="K225" s="29">
        <v>24</v>
      </c>
      <c r="L225" s="29"/>
      <c r="M225" s="29"/>
      <c r="N225" s="29"/>
      <c r="O225" s="29">
        <v>148</v>
      </c>
      <c r="P225" s="29">
        <v>58</v>
      </c>
      <c r="Q225" s="42">
        <f t="shared" si="58"/>
        <v>2256000</v>
      </c>
      <c r="R225" s="42">
        <v>80</v>
      </c>
      <c r="S225" s="44">
        <f t="shared" si="57"/>
        <v>1804800</v>
      </c>
      <c r="T225" s="40"/>
      <c r="U225" s="41"/>
    </row>
    <row r="226" spans="1:21">
      <c r="A226" s="24"/>
      <c r="B226" s="26" t="s">
        <v>354</v>
      </c>
      <c r="C226" s="24">
        <v>48</v>
      </c>
      <c r="D226" s="24"/>
      <c r="E226" s="24"/>
      <c r="F226" s="24">
        <v>48</v>
      </c>
      <c r="G226" s="24"/>
      <c r="H226" s="24">
        <v>24</v>
      </c>
      <c r="I226" s="24"/>
      <c r="J226" s="24"/>
      <c r="K226" s="24">
        <v>24</v>
      </c>
      <c r="L226" s="24"/>
      <c r="M226" s="24"/>
      <c r="N226" s="24"/>
      <c r="O226" s="24"/>
      <c r="P226" s="24"/>
      <c r="Q226" s="39">
        <f t="shared" si="58"/>
        <v>1020000</v>
      </c>
      <c r="R226" s="39">
        <v>80</v>
      </c>
      <c r="S226" s="43">
        <f t="shared" si="57"/>
        <v>816000</v>
      </c>
      <c r="T226" s="40"/>
      <c r="U226" s="41"/>
    </row>
    <row r="227" spans="1:21">
      <c r="A227" s="31" t="s">
        <v>240</v>
      </c>
      <c r="B227" s="32"/>
      <c r="C227" s="29">
        <f t="shared" si="59"/>
        <v>648</v>
      </c>
      <c r="D227" s="29"/>
      <c r="E227" s="29">
        <f>SUM(E228,E229,E233,E231,E232,E234)</f>
        <v>198</v>
      </c>
      <c r="F227" s="29">
        <f>SUM(F228,F229,F233,F231,F232,F234)</f>
        <v>349</v>
      </c>
      <c r="G227" s="29">
        <f>SUM(G228,G229,G233,G231,G232,G234)</f>
        <v>101</v>
      </c>
      <c r="H227" s="29">
        <f>SUM(H228,H229,H233,H231,H232,H234)</f>
        <v>170</v>
      </c>
      <c r="I227" s="29"/>
      <c r="J227" s="29">
        <f t="shared" ref="J227:Q227" si="61">SUM(J228,J229,J233,J231,J232,J234)</f>
        <v>100</v>
      </c>
      <c r="K227" s="29">
        <f t="shared" si="61"/>
        <v>70</v>
      </c>
      <c r="L227" s="29"/>
      <c r="M227" s="29"/>
      <c r="N227" s="29"/>
      <c r="O227" s="29">
        <f t="shared" si="61"/>
        <v>848</v>
      </c>
      <c r="P227" s="29">
        <f t="shared" si="61"/>
        <v>208</v>
      </c>
      <c r="Q227" s="42">
        <f t="shared" si="61"/>
        <v>16257600</v>
      </c>
      <c r="R227" s="42"/>
      <c r="S227" s="42">
        <f>SUM(S228,S229,S233,S231,S232,S234)</f>
        <v>11646100</v>
      </c>
      <c r="T227" s="40"/>
      <c r="U227" s="41"/>
    </row>
    <row r="228" spans="1:21">
      <c r="A228" s="30" t="s">
        <v>241</v>
      </c>
      <c r="B228" s="26" t="s">
        <v>242</v>
      </c>
      <c r="C228" s="24">
        <f t="shared" si="59"/>
        <v>284</v>
      </c>
      <c r="D228" s="30"/>
      <c r="E228" s="30">
        <v>107</v>
      </c>
      <c r="F228" s="30">
        <v>177</v>
      </c>
      <c r="G228" s="30"/>
      <c r="H228" s="24">
        <f t="shared" si="60"/>
        <v>132</v>
      </c>
      <c r="I228" s="30"/>
      <c r="J228" s="30">
        <v>80</v>
      </c>
      <c r="K228" s="30">
        <v>52</v>
      </c>
      <c r="L228" s="30"/>
      <c r="M228" s="30"/>
      <c r="N228" s="30"/>
      <c r="O228" s="30">
        <v>96</v>
      </c>
      <c r="P228" s="30">
        <v>28</v>
      </c>
      <c r="Q228" s="39">
        <f t="shared" si="58"/>
        <v>6025900</v>
      </c>
      <c r="R228" s="43">
        <v>60</v>
      </c>
      <c r="S228" s="43">
        <f t="shared" ref="S228:S236" si="62">Q228*R228/100</f>
        <v>3615540</v>
      </c>
      <c r="T228" s="40"/>
    </row>
    <row r="229" spans="1:21">
      <c r="A229" s="30" t="s">
        <v>355</v>
      </c>
      <c r="B229" s="26"/>
      <c r="C229" s="24">
        <f t="shared" si="59"/>
        <v>101</v>
      </c>
      <c r="D229" s="30"/>
      <c r="E229" s="30">
        <f t="shared" ref="E229:J229" si="63">E230</f>
        <v>45</v>
      </c>
      <c r="F229" s="30">
        <f t="shared" si="63"/>
        <v>56</v>
      </c>
      <c r="G229" s="30"/>
      <c r="H229" s="24">
        <f t="shared" si="60"/>
        <v>38</v>
      </c>
      <c r="I229" s="30"/>
      <c r="J229" s="30">
        <f t="shared" si="63"/>
        <v>20</v>
      </c>
      <c r="K229" s="30">
        <v>18</v>
      </c>
      <c r="L229" s="30"/>
      <c r="M229" s="30"/>
      <c r="N229" s="30"/>
      <c r="O229" s="30">
        <v>315</v>
      </c>
      <c r="P229" s="30">
        <v>49</v>
      </c>
      <c r="Q229" s="39">
        <f t="shared" si="58"/>
        <v>3905000</v>
      </c>
      <c r="R229" s="43">
        <v>80</v>
      </c>
      <c r="S229" s="43">
        <f t="shared" si="62"/>
        <v>3124000</v>
      </c>
      <c r="T229" s="40"/>
    </row>
    <row r="230" spans="1:21">
      <c r="A230" s="30"/>
      <c r="B230" s="26" t="s">
        <v>244</v>
      </c>
      <c r="C230" s="24">
        <f t="shared" si="59"/>
        <v>101</v>
      </c>
      <c r="D230" s="30"/>
      <c r="E230" s="30">
        <v>45</v>
      </c>
      <c r="F230" s="30">
        <v>56</v>
      </c>
      <c r="G230" s="30"/>
      <c r="H230" s="24">
        <f t="shared" si="60"/>
        <v>38</v>
      </c>
      <c r="I230" s="30"/>
      <c r="J230" s="30">
        <v>20</v>
      </c>
      <c r="K230" s="30">
        <v>18</v>
      </c>
      <c r="L230" s="30"/>
      <c r="M230" s="30"/>
      <c r="N230" s="30"/>
      <c r="O230" s="30"/>
      <c r="P230" s="30"/>
      <c r="Q230" s="39">
        <f t="shared" si="58"/>
        <v>1721000</v>
      </c>
      <c r="R230" s="43">
        <v>80</v>
      </c>
      <c r="S230" s="43">
        <f t="shared" si="62"/>
        <v>1376800</v>
      </c>
      <c r="T230" s="40"/>
    </row>
    <row r="231" spans="1:21" ht="23.25" customHeight="1">
      <c r="A231" s="24" t="s">
        <v>356</v>
      </c>
      <c r="B231" s="26"/>
      <c r="C231" s="24">
        <f t="shared" si="59"/>
        <v>0</v>
      </c>
      <c r="D231" s="30"/>
      <c r="E231" s="30"/>
      <c r="F231" s="30"/>
      <c r="G231" s="30"/>
      <c r="H231" s="24">
        <f t="shared" si="60"/>
        <v>0</v>
      </c>
      <c r="I231" s="30"/>
      <c r="J231" s="30"/>
      <c r="K231" s="30"/>
      <c r="L231" s="30"/>
      <c r="M231" s="30"/>
      <c r="N231" s="30"/>
      <c r="O231" s="30">
        <v>45</v>
      </c>
      <c r="P231" s="30">
        <v>2</v>
      </c>
      <c r="Q231" s="39">
        <f t="shared" si="58"/>
        <v>282000</v>
      </c>
      <c r="R231" s="43">
        <v>80</v>
      </c>
      <c r="S231" s="43">
        <f t="shared" si="62"/>
        <v>225600</v>
      </c>
      <c r="T231" s="40"/>
    </row>
    <row r="232" spans="1:21" ht="22.5">
      <c r="A232" s="24" t="s">
        <v>357</v>
      </c>
      <c r="B232" s="26"/>
      <c r="C232" s="24">
        <f t="shared" si="59"/>
        <v>0</v>
      </c>
      <c r="D232" s="30"/>
      <c r="E232" s="30"/>
      <c r="F232" s="30"/>
      <c r="G232" s="30"/>
      <c r="H232" s="24">
        <f t="shared" si="60"/>
        <v>0</v>
      </c>
      <c r="I232" s="30"/>
      <c r="J232" s="30"/>
      <c r="K232" s="30"/>
      <c r="L232" s="30"/>
      <c r="M232" s="30"/>
      <c r="N232" s="30"/>
      <c r="O232" s="30">
        <v>1</v>
      </c>
      <c r="P232" s="30">
        <v>2</v>
      </c>
      <c r="Q232" s="39">
        <f t="shared" si="58"/>
        <v>18000</v>
      </c>
      <c r="R232" s="43">
        <v>80</v>
      </c>
      <c r="S232" s="43">
        <f t="shared" si="62"/>
        <v>14400</v>
      </c>
      <c r="T232" s="40"/>
    </row>
    <row r="233" spans="1:21">
      <c r="A233" s="30" t="s">
        <v>247</v>
      </c>
      <c r="B233" s="26"/>
      <c r="C233" s="24">
        <f t="shared" si="59"/>
        <v>0</v>
      </c>
      <c r="D233" s="30"/>
      <c r="E233" s="30"/>
      <c r="F233" s="30"/>
      <c r="G233" s="30"/>
      <c r="H233" s="24">
        <f t="shared" si="60"/>
        <v>0</v>
      </c>
      <c r="I233" s="30"/>
      <c r="J233" s="30"/>
      <c r="K233" s="30"/>
      <c r="L233" s="30"/>
      <c r="M233" s="30"/>
      <c r="N233" s="30"/>
      <c r="O233" s="30">
        <v>99</v>
      </c>
      <c r="P233" s="30">
        <v>30</v>
      </c>
      <c r="Q233" s="39">
        <f t="shared" si="58"/>
        <v>774000</v>
      </c>
      <c r="R233" s="43">
        <v>60</v>
      </c>
      <c r="S233" s="43">
        <f t="shared" si="62"/>
        <v>464400</v>
      </c>
      <c r="T233" s="40"/>
    </row>
    <row r="234" spans="1:21">
      <c r="A234" s="30" t="s">
        <v>251</v>
      </c>
      <c r="B234" s="25"/>
      <c r="C234" s="24">
        <f t="shared" ref="C234:C255" si="64">SUM(D234,E234,F234,G234)</f>
        <v>263</v>
      </c>
      <c r="D234" s="30"/>
      <c r="E234" s="30">
        <f>E235+E236</f>
        <v>46</v>
      </c>
      <c r="F234" s="30">
        <f>F235+F236</f>
        <v>116</v>
      </c>
      <c r="G234" s="30">
        <f>G235+G236</f>
        <v>101</v>
      </c>
      <c r="H234" s="24">
        <f t="shared" ref="H234:H255" si="65">SUM(I234,J234,K234,L234)</f>
        <v>0</v>
      </c>
      <c r="I234" s="30"/>
      <c r="J234" s="30"/>
      <c r="K234" s="30"/>
      <c r="L234" s="30"/>
      <c r="M234" s="30"/>
      <c r="N234" s="30"/>
      <c r="O234" s="30">
        <v>292</v>
      </c>
      <c r="P234" s="30">
        <v>97</v>
      </c>
      <c r="Q234" s="39">
        <f t="shared" ref="Q234:Q240" si="66">(D234*8+E234*8+F234*10+G234*10)*1150+(I234*8+J234*8+K234*10+L234*10+N234*5)*1950+(M234+O234+P234)*6000</f>
        <v>5252700</v>
      </c>
      <c r="R234" s="39">
        <v>80</v>
      </c>
      <c r="S234" s="43">
        <f t="shared" si="62"/>
        <v>4202160</v>
      </c>
      <c r="T234" s="40"/>
    </row>
    <row r="235" spans="1:21">
      <c r="A235" s="30"/>
      <c r="B235" s="26" t="s">
        <v>252</v>
      </c>
      <c r="C235" s="24">
        <f t="shared" si="64"/>
        <v>160</v>
      </c>
      <c r="D235" s="30"/>
      <c r="E235" s="30">
        <v>37</v>
      </c>
      <c r="F235" s="30">
        <v>56</v>
      </c>
      <c r="G235" s="30">
        <v>67</v>
      </c>
      <c r="H235" s="24">
        <f t="shared" si="65"/>
        <v>0</v>
      </c>
      <c r="I235" s="30"/>
      <c r="J235" s="30"/>
      <c r="K235" s="30"/>
      <c r="L235" s="30"/>
      <c r="M235" s="30"/>
      <c r="N235" s="30"/>
      <c r="O235" s="30"/>
      <c r="P235" s="30"/>
      <c r="Q235" s="39">
        <f t="shared" si="66"/>
        <v>1754900</v>
      </c>
      <c r="R235" s="43">
        <v>80</v>
      </c>
      <c r="S235" s="43">
        <f t="shared" si="62"/>
        <v>1403920</v>
      </c>
      <c r="T235" s="40"/>
    </row>
    <row r="236" spans="1:21">
      <c r="A236" s="30"/>
      <c r="B236" s="26" t="s">
        <v>253</v>
      </c>
      <c r="C236" s="24">
        <f t="shared" si="64"/>
        <v>103</v>
      </c>
      <c r="D236" s="30"/>
      <c r="E236" s="30">
        <v>9</v>
      </c>
      <c r="F236" s="30">
        <v>60</v>
      </c>
      <c r="G236" s="30">
        <v>34</v>
      </c>
      <c r="H236" s="24">
        <f t="shared" si="65"/>
        <v>0</v>
      </c>
      <c r="I236" s="30"/>
      <c r="J236" s="30"/>
      <c r="K236" s="30"/>
      <c r="L236" s="30"/>
      <c r="M236" s="30"/>
      <c r="N236" s="30"/>
      <c r="O236" s="30"/>
      <c r="P236" s="30"/>
      <c r="Q236" s="39">
        <f t="shared" si="66"/>
        <v>1163800</v>
      </c>
      <c r="R236" s="43">
        <v>80</v>
      </c>
      <c r="S236" s="43">
        <f t="shared" si="62"/>
        <v>931040</v>
      </c>
      <c r="T236" s="40"/>
    </row>
    <row r="237" spans="1:21">
      <c r="A237" s="27" t="s">
        <v>245</v>
      </c>
      <c r="B237" s="32"/>
      <c r="C237" s="29">
        <f t="shared" si="64"/>
        <v>53</v>
      </c>
      <c r="D237" s="47"/>
      <c r="E237" s="47">
        <f>E238</f>
        <v>25</v>
      </c>
      <c r="F237" s="47">
        <v>21</v>
      </c>
      <c r="G237" s="47">
        <v>7</v>
      </c>
      <c r="H237" s="29">
        <f t="shared" si="65"/>
        <v>5</v>
      </c>
      <c r="I237" s="47"/>
      <c r="J237" s="47">
        <v>5</v>
      </c>
      <c r="K237" s="47"/>
      <c r="L237" s="47"/>
      <c r="M237" s="47"/>
      <c r="N237" s="47"/>
      <c r="O237" s="47">
        <v>310</v>
      </c>
      <c r="P237" s="47">
        <v>174</v>
      </c>
      <c r="Q237" s="42">
        <f t="shared" si="66"/>
        <v>3534000</v>
      </c>
      <c r="R237" s="44">
        <v>80</v>
      </c>
      <c r="S237" s="44">
        <f>Q237*0.8</f>
        <v>2827200</v>
      </c>
      <c r="T237" s="40"/>
    </row>
    <row r="238" spans="1:21">
      <c r="A238" s="30"/>
      <c r="B238" s="26" t="s">
        <v>246</v>
      </c>
      <c r="C238" s="24">
        <f t="shared" si="64"/>
        <v>53</v>
      </c>
      <c r="D238" s="30"/>
      <c r="E238" s="30">
        <v>25</v>
      </c>
      <c r="F238" s="30">
        <v>21</v>
      </c>
      <c r="G238" s="30">
        <v>7</v>
      </c>
      <c r="H238" s="24">
        <f t="shared" si="65"/>
        <v>5</v>
      </c>
      <c r="I238" s="30"/>
      <c r="J238" s="30">
        <v>5</v>
      </c>
      <c r="K238" s="30"/>
      <c r="L238" s="30"/>
      <c r="M238" s="30"/>
      <c r="N238" s="30"/>
      <c r="O238" s="30"/>
      <c r="P238" s="30"/>
      <c r="Q238" s="39">
        <f t="shared" si="66"/>
        <v>630000</v>
      </c>
      <c r="R238" s="43">
        <v>80</v>
      </c>
      <c r="S238" s="43">
        <f>Q238*R238/100</f>
        <v>504000</v>
      </c>
      <c r="T238" s="40"/>
      <c r="U238" s="41"/>
    </row>
    <row r="239" spans="1:21">
      <c r="A239" s="31" t="s">
        <v>254</v>
      </c>
      <c r="B239" s="32"/>
      <c r="C239" s="29">
        <f t="shared" si="64"/>
        <v>122</v>
      </c>
      <c r="D239" s="29"/>
      <c r="E239" s="29">
        <f>E240</f>
        <v>35</v>
      </c>
      <c r="F239" s="29">
        <f>F240</f>
        <v>87</v>
      </c>
      <c r="G239" s="29"/>
      <c r="H239" s="29">
        <f t="shared" si="65"/>
        <v>16</v>
      </c>
      <c r="I239" s="29"/>
      <c r="J239" s="29">
        <v>1</v>
      </c>
      <c r="K239" s="29">
        <v>15</v>
      </c>
      <c r="L239" s="29"/>
      <c r="M239" s="29"/>
      <c r="N239" s="29"/>
      <c r="O239" s="29">
        <v>223</v>
      </c>
      <c r="P239" s="29">
        <v>101</v>
      </c>
      <c r="Q239" s="42">
        <f t="shared" si="66"/>
        <v>3574600</v>
      </c>
      <c r="R239" s="42">
        <v>80</v>
      </c>
      <c r="S239" s="42">
        <f>Q239*0.8</f>
        <v>2859680</v>
      </c>
      <c r="T239" s="40"/>
    </row>
    <row r="240" spans="1:21">
      <c r="A240" s="30"/>
      <c r="B240" s="26" t="s">
        <v>255</v>
      </c>
      <c r="C240" s="24">
        <f t="shared" si="64"/>
        <v>122</v>
      </c>
      <c r="D240" s="30"/>
      <c r="E240" s="30">
        <v>35</v>
      </c>
      <c r="F240" s="30">
        <v>87</v>
      </c>
      <c r="G240" s="30"/>
      <c r="H240" s="24">
        <f t="shared" si="65"/>
        <v>16</v>
      </c>
      <c r="I240" s="30"/>
      <c r="J240" s="30">
        <v>1</v>
      </c>
      <c r="K240" s="30">
        <v>15</v>
      </c>
      <c r="L240" s="30"/>
      <c r="M240" s="30"/>
      <c r="N240" s="30"/>
      <c r="O240" s="30"/>
      <c r="P240" s="30"/>
      <c r="Q240" s="39">
        <f t="shared" si="66"/>
        <v>1630600</v>
      </c>
      <c r="R240" s="43">
        <v>80</v>
      </c>
      <c r="S240" s="43">
        <f>Q240*R240/100</f>
        <v>1304480</v>
      </c>
      <c r="T240" s="40"/>
      <c r="U240" s="41"/>
    </row>
    <row r="241" spans="1:21">
      <c r="A241" s="31" t="s">
        <v>256</v>
      </c>
      <c r="B241" s="32"/>
      <c r="C241" s="29">
        <f t="shared" si="64"/>
        <v>289</v>
      </c>
      <c r="D241" s="29"/>
      <c r="E241" s="29">
        <f>SUM(E242,E243,E245,E247,E250,E249)</f>
        <v>140</v>
      </c>
      <c r="F241" s="29">
        <f>SUM(F242,F243,F245,F247,F250,F249)</f>
        <v>140</v>
      </c>
      <c r="G241" s="29">
        <f>SUM(G242,G243,G245,G247,G250,G249)</f>
        <v>9</v>
      </c>
      <c r="H241" s="29">
        <f>SUM(H242,H243,H245,H247,H250,H249)</f>
        <v>72</v>
      </c>
      <c r="I241" s="29"/>
      <c r="J241" s="29">
        <f t="shared" ref="J241:Q241" si="67">SUM(J242,J243,J245,J247,J250,J249)</f>
        <v>62</v>
      </c>
      <c r="K241" s="29">
        <f t="shared" si="67"/>
        <v>10</v>
      </c>
      <c r="L241" s="29"/>
      <c r="M241" s="29"/>
      <c r="N241" s="29"/>
      <c r="O241" s="29">
        <f t="shared" si="67"/>
        <v>446</v>
      </c>
      <c r="P241" s="29">
        <f t="shared" si="67"/>
        <v>158</v>
      </c>
      <c r="Q241" s="42">
        <f t="shared" si="67"/>
        <v>7787700</v>
      </c>
      <c r="R241" s="42"/>
      <c r="S241" s="42">
        <f>SUM(S242,S243,S245,S247,S250,S249)</f>
        <v>5384720</v>
      </c>
      <c r="T241" s="40"/>
    </row>
    <row r="242" spans="1:21">
      <c r="A242" s="30" t="s">
        <v>257</v>
      </c>
      <c r="B242" s="26" t="s">
        <v>258</v>
      </c>
      <c r="C242" s="24">
        <f t="shared" si="64"/>
        <v>140</v>
      </c>
      <c r="D242" s="30"/>
      <c r="E242" s="30">
        <v>140</v>
      </c>
      <c r="F242" s="30"/>
      <c r="G242" s="30"/>
      <c r="H242" s="24">
        <f t="shared" si="65"/>
        <v>62</v>
      </c>
      <c r="I242" s="30"/>
      <c r="J242" s="30">
        <v>62</v>
      </c>
      <c r="K242" s="30"/>
      <c r="L242" s="30"/>
      <c r="M242" s="30"/>
      <c r="N242" s="30"/>
      <c r="O242" s="30"/>
      <c r="P242" s="30"/>
      <c r="Q242" s="39">
        <f t="shared" ref="Q242:Q258" si="68">(D242*8+E242*8+F242*10+G242*10)*1150+(I242*8+J242*8+K242*10+L242*10+N242*5)*1950+(M242+O242+P242)*6000</f>
        <v>2255200</v>
      </c>
      <c r="R242" s="43">
        <v>60</v>
      </c>
      <c r="S242" s="43">
        <f t="shared" ref="S242:S258" si="69">Q242*R242/100</f>
        <v>1353120</v>
      </c>
      <c r="T242" s="40"/>
    </row>
    <row r="243" spans="1:21">
      <c r="A243" s="30" t="s">
        <v>259</v>
      </c>
      <c r="B243" s="26"/>
      <c r="C243" s="24">
        <f t="shared" si="64"/>
        <v>58</v>
      </c>
      <c r="D243" s="30"/>
      <c r="E243" s="30"/>
      <c r="F243" s="30">
        <f>F244</f>
        <v>58</v>
      </c>
      <c r="G243" s="30"/>
      <c r="H243" s="24">
        <f t="shared" si="65"/>
        <v>10</v>
      </c>
      <c r="I243" s="30"/>
      <c r="J243" s="30"/>
      <c r="K243" s="30">
        <f>K244</f>
        <v>10</v>
      </c>
      <c r="L243" s="30"/>
      <c r="M243" s="30"/>
      <c r="N243" s="30"/>
      <c r="O243" s="30">
        <v>118</v>
      </c>
      <c r="P243" s="30">
        <v>26</v>
      </c>
      <c r="Q243" s="39">
        <f t="shared" si="68"/>
        <v>1726000</v>
      </c>
      <c r="R243" s="43">
        <v>60</v>
      </c>
      <c r="S243" s="43">
        <f t="shared" si="69"/>
        <v>1035600</v>
      </c>
      <c r="T243" s="40"/>
    </row>
    <row r="244" spans="1:21">
      <c r="A244" s="30"/>
      <c r="B244" s="26" t="s">
        <v>260</v>
      </c>
      <c r="C244" s="24">
        <f t="shared" si="64"/>
        <v>58</v>
      </c>
      <c r="D244" s="30"/>
      <c r="E244" s="30"/>
      <c r="F244" s="30">
        <v>58</v>
      </c>
      <c r="G244" s="30"/>
      <c r="H244" s="24">
        <f t="shared" si="65"/>
        <v>10</v>
      </c>
      <c r="I244" s="30"/>
      <c r="J244" s="30"/>
      <c r="K244" s="30">
        <v>10</v>
      </c>
      <c r="L244" s="30"/>
      <c r="M244" s="30"/>
      <c r="N244" s="30"/>
      <c r="O244" s="30"/>
      <c r="P244" s="30"/>
      <c r="Q244" s="39">
        <f t="shared" si="68"/>
        <v>862000</v>
      </c>
      <c r="R244" s="43">
        <v>60</v>
      </c>
      <c r="S244" s="43">
        <f t="shared" si="69"/>
        <v>517200</v>
      </c>
      <c r="T244" s="40"/>
    </row>
    <row r="245" spans="1:21">
      <c r="A245" s="30" t="s">
        <v>265</v>
      </c>
      <c r="B245" s="26"/>
      <c r="C245" s="24">
        <f t="shared" si="64"/>
        <v>67</v>
      </c>
      <c r="D245" s="30"/>
      <c r="E245" s="30"/>
      <c r="F245" s="30">
        <f>F246</f>
        <v>67</v>
      </c>
      <c r="G245" s="30"/>
      <c r="H245" s="24">
        <f t="shared" si="65"/>
        <v>0</v>
      </c>
      <c r="I245" s="30"/>
      <c r="J245" s="30"/>
      <c r="K245" s="30"/>
      <c r="L245" s="30"/>
      <c r="M245" s="30"/>
      <c r="N245" s="30"/>
      <c r="O245" s="30">
        <v>147</v>
      </c>
      <c r="P245" s="30">
        <v>63</v>
      </c>
      <c r="Q245" s="39">
        <f t="shared" si="68"/>
        <v>2030500</v>
      </c>
      <c r="R245" s="43">
        <v>80</v>
      </c>
      <c r="S245" s="43">
        <f t="shared" si="69"/>
        <v>1624400</v>
      </c>
      <c r="T245" s="40"/>
    </row>
    <row r="246" spans="1:21">
      <c r="A246" s="30"/>
      <c r="B246" s="26" t="s">
        <v>266</v>
      </c>
      <c r="C246" s="24">
        <f t="shared" si="64"/>
        <v>67</v>
      </c>
      <c r="D246" s="30"/>
      <c r="E246" s="30"/>
      <c r="F246" s="30">
        <v>67</v>
      </c>
      <c r="G246" s="30"/>
      <c r="H246" s="24">
        <f t="shared" si="65"/>
        <v>0</v>
      </c>
      <c r="I246" s="30"/>
      <c r="J246" s="30"/>
      <c r="K246" s="30"/>
      <c r="L246" s="30"/>
      <c r="M246" s="30"/>
      <c r="N246" s="30"/>
      <c r="O246" s="30"/>
      <c r="P246" s="30"/>
      <c r="Q246" s="39">
        <f t="shared" si="68"/>
        <v>770500</v>
      </c>
      <c r="R246" s="43">
        <v>80</v>
      </c>
      <c r="S246" s="43">
        <f t="shared" si="69"/>
        <v>616400</v>
      </c>
      <c r="T246" s="40"/>
    </row>
    <row r="247" spans="1:21">
      <c r="A247" s="30" t="s">
        <v>267</v>
      </c>
      <c r="B247" s="26"/>
      <c r="C247" s="24">
        <f t="shared" si="64"/>
        <v>24</v>
      </c>
      <c r="D247" s="30"/>
      <c r="E247" s="30"/>
      <c r="F247" s="30">
        <f>F248</f>
        <v>15</v>
      </c>
      <c r="G247" s="30">
        <v>9</v>
      </c>
      <c r="H247" s="24">
        <f t="shared" si="65"/>
        <v>0</v>
      </c>
      <c r="I247" s="30"/>
      <c r="J247" s="30"/>
      <c r="K247" s="30"/>
      <c r="L247" s="30"/>
      <c r="M247" s="30"/>
      <c r="N247" s="30"/>
      <c r="O247" s="30">
        <v>151</v>
      </c>
      <c r="P247" s="30">
        <v>50</v>
      </c>
      <c r="Q247" s="39">
        <f t="shared" si="68"/>
        <v>1482000</v>
      </c>
      <c r="R247" s="43">
        <v>80</v>
      </c>
      <c r="S247" s="43">
        <f t="shared" si="69"/>
        <v>1185600</v>
      </c>
      <c r="T247" s="40"/>
    </row>
    <row r="248" spans="1:21">
      <c r="A248" s="30"/>
      <c r="B248" s="26" t="s">
        <v>268</v>
      </c>
      <c r="C248" s="24">
        <f t="shared" si="64"/>
        <v>24</v>
      </c>
      <c r="D248" s="30"/>
      <c r="E248" s="30"/>
      <c r="F248" s="30">
        <v>15</v>
      </c>
      <c r="G248" s="30">
        <v>9</v>
      </c>
      <c r="H248" s="24">
        <f t="shared" si="65"/>
        <v>0</v>
      </c>
      <c r="I248" s="30"/>
      <c r="J248" s="30"/>
      <c r="K248" s="30"/>
      <c r="L248" s="30"/>
      <c r="M248" s="30"/>
      <c r="N248" s="30"/>
      <c r="O248" s="30"/>
      <c r="P248" s="30"/>
      <c r="Q248" s="39">
        <f t="shared" si="68"/>
        <v>276000</v>
      </c>
      <c r="R248" s="43">
        <v>80</v>
      </c>
      <c r="S248" s="43">
        <f t="shared" si="69"/>
        <v>220800</v>
      </c>
      <c r="T248" s="40"/>
    </row>
    <row r="249" spans="1:21" ht="22.5">
      <c r="A249" s="24" t="s">
        <v>358</v>
      </c>
      <c r="B249" s="26"/>
      <c r="C249" s="24">
        <f t="shared" si="64"/>
        <v>0</v>
      </c>
      <c r="D249" s="30"/>
      <c r="E249" s="30"/>
      <c r="F249" s="30"/>
      <c r="G249" s="30"/>
      <c r="H249" s="24">
        <f t="shared" si="65"/>
        <v>0</v>
      </c>
      <c r="I249" s="30"/>
      <c r="J249" s="30"/>
      <c r="K249" s="30"/>
      <c r="L249" s="30"/>
      <c r="M249" s="30"/>
      <c r="N249" s="30"/>
      <c r="O249" s="30">
        <v>7</v>
      </c>
      <c r="P249" s="30">
        <v>1</v>
      </c>
      <c r="Q249" s="39">
        <f t="shared" si="68"/>
        <v>48000</v>
      </c>
      <c r="R249" s="43">
        <v>80</v>
      </c>
      <c r="S249" s="43">
        <f t="shared" si="69"/>
        <v>38400</v>
      </c>
      <c r="T249" s="40"/>
    </row>
    <row r="250" spans="1:21">
      <c r="A250" s="30" t="s">
        <v>269</v>
      </c>
      <c r="B250" s="26"/>
      <c r="C250" s="24">
        <f t="shared" si="64"/>
        <v>0</v>
      </c>
      <c r="D250" s="30"/>
      <c r="E250" s="30"/>
      <c r="F250" s="30"/>
      <c r="G250" s="30"/>
      <c r="H250" s="24">
        <f t="shared" si="65"/>
        <v>0</v>
      </c>
      <c r="I250" s="30"/>
      <c r="J250" s="30"/>
      <c r="K250" s="30"/>
      <c r="L250" s="30"/>
      <c r="M250" s="30"/>
      <c r="N250" s="30"/>
      <c r="O250" s="30">
        <v>23</v>
      </c>
      <c r="P250" s="30">
        <v>18</v>
      </c>
      <c r="Q250" s="39">
        <f t="shared" si="68"/>
        <v>246000</v>
      </c>
      <c r="R250" s="43">
        <v>60</v>
      </c>
      <c r="S250" s="43">
        <f t="shared" si="69"/>
        <v>147600</v>
      </c>
      <c r="T250" s="40"/>
    </row>
    <row r="251" spans="1:21">
      <c r="A251" s="31" t="s">
        <v>261</v>
      </c>
      <c r="B251" s="32"/>
      <c r="C251" s="29">
        <f t="shared" si="64"/>
        <v>41</v>
      </c>
      <c r="D251" s="47"/>
      <c r="E251" s="47"/>
      <c r="F251" s="47">
        <f>F252</f>
        <v>41</v>
      </c>
      <c r="G251" s="47"/>
      <c r="H251" s="29">
        <f t="shared" si="65"/>
        <v>0</v>
      </c>
      <c r="I251" s="47"/>
      <c r="J251" s="47"/>
      <c r="K251" s="47"/>
      <c r="L251" s="47"/>
      <c r="M251" s="47"/>
      <c r="N251" s="47"/>
      <c r="O251" s="47">
        <v>101</v>
      </c>
      <c r="P251" s="47">
        <v>63</v>
      </c>
      <c r="Q251" s="42">
        <f t="shared" si="68"/>
        <v>1455500</v>
      </c>
      <c r="R251" s="44">
        <v>80</v>
      </c>
      <c r="S251" s="44">
        <f t="shared" si="69"/>
        <v>1164400</v>
      </c>
      <c r="T251" s="40"/>
    </row>
    <row r="252" spans="1:21">
      <c r="A252" s="24"/>
      <c r="B252" s="26" t="s">
        <v>262</v>
      </c>
      <c r="C252" s="24">
        <f t="shared" si="64"/>
        <v>41</v>
      </c>
      <c r="D252" s="30"/>
      <c r="E252" s="30"/>
      <c r="F252" s="30">
        <v>41</v>
      </c>
      <c r="G252" s="30"/>
      <c r="H252" s="24">
        <f t="shared" si="65"/>
        <v>0</v>
      </c>
      <c r="I252" s="30"/>
      <c r="J252" s="30"/>
      <c r="K252" s="30"/>
      <c r="L252" s="30"/>
      <c r="M252" s="30"/>
      <c r="N252" s="30"/>
      <c r="O252" s="30"/>
      <c r="P252" s="30"/>
      <c r="Q252" s="39">
        <f t="shared" si="68"/>
        <v>471500</v>
      </c>
      <c r="R252" s="43">
        <v>80</v>
      </c>
      <c r="S252" s="43">
        <f t="shared" si="69"/>
        <v>377200</v>
      </c>
      <c r="T252" s="40"/>
    </row>
    <row r="253" spans="1:21">
      <c r="A253" s="27" t="s">
        <v>263</v>
      </c>
      <c r="B253" s="32"/>
      <c r="C253" s="29">
        <f t="shared" si="64"/>
        <v>64</v>
      </c>
      <c r="D253" s="47"/>
      <c r="E253" s="47"/>
      <c r="F253" s="47">
        <f>F254</f>
        <v>64</v>
      </c>
      <c r="G253" s="47"/>
      <c r="H253" s="29">
        <f t="shared" si="65"/>
        <v>13</v>
      </c>
      <c r="I253" s="47"/>
      <c r="J253" s="47"/>
      <c r="K253" s="47">
        <f>K254</f>
        <v>13</v>
      </c>
      <c r="L253" s="47"/>
      <c r="M253" s="47"/>
      <c r="N253" s="47"/>
      <c r="O253" s="47">
        <v>136</v>
      </c>
      <c r="P253" s="47">
        <v>51</v>
      </c>
      <c r="Q253" s="42">
        <f t="shared" si="68"/>
        <v>2111500</v>
      </c>
      <c r="R253" s="44">
        <v>80</v>
      </c>
      <c r="S253" s="44">
        <f t="shared" si="69"/>
        <v>1689200</v>
      </c>
      <c r="T253" s="40"/>
    </row>
    <row r="254" spans="1:21">
      <c r="A254" s="30"/>
      <c r="B254" s="26" t="s">
        <v>264</v>
      </c>
      <c r="C254" s="24">
        <f t="shared" si="64"/>
        <v>64</v>
      </c>
      <c r="D254" s="30"/>
      <c r="E254" s="30"/>
      <c r="F254" s="30">
        <v>64</v>
      </c>
      <c r="G254" s="30"/>
      <c r="H254" s="24">
        <f t="shared" si="65"/>
        <v>13</v>
      </c>
      <c r="I254" s="30"/>
      <c r="J254" s="30"/>
      <c r="K254" s="30">
        <v>13</v>
      </c>
      <c r="L254" s="30"/>
      <c r="M254" s="30"/>
      <c r="N254" s="30"/>
      <c r="O254" s="30"/>
      <c r="P254" s="30"/>
      <c r="Q254" s="39">
        <f t="shared" si="68"/>
        <v>989500</v>
      </c>
      <c r="R254" s="43">
        <v>80</v>
      </c>
      <c r="S254" s="43">
        <f t="shared" si="69"/>
        <v>791600</v>
      </c>
      <c r="T254" s="40"/>
      <c r="U254" s="41"/>
    </row>
    <row r="255" spans="1:21">
      <c r="A255" s="31" t="s">
        <v>271</v>
      </c>
      <c r="B255" s="32"/>
      <c r="C255" s="29">
        <f t="shared" si="64"/>
        <v>41</v>
      </c>
      <c r="D255" s="29"/>
      <c r="E255" s="29"/>
      <c r="F255" s="29">
        <f>F256</f>
        <v>41</v>
      </c>
      <c r="G255" s="29"/>
      <c r="H255" s="29">
        <f t="shared" si="65"/>
        <v>0</v>
      </c>
      <c r="I255" s="29"/>
      <c r="J255" s="29"/>
      <c r="K255" s="29"/>
      <c r="L255" s="29"/>
      <c r="M255" s="29"/>
      <c r="N255" s="29"/>
      <c r="O255" s="29">
        <v>200</v>
      </c>
      <c r="P255" s="29">
        <v>54</v>
      </c>
      <c r="Q255" s="42">
        <f t="shared" si="68"/>
        <v>1995500</v>
      </c>
      <c r="R255" s="42">
        <v>80</v>
      </c>
      <c r="S255" s="44">
        <f t="shared" si="69"/>
        <v>1596400</v>
      </c>
      <c r="T255" s="40"/>
    </row>
    <row r="256" spans="1:21">
      <c r="A256" s="30"/>
      <c r="B256" s="26" t="s">
        <v>272</v>
      </c>
      <c r="C256" s="24">
        <f t="shared" ref="C256:C307" si="70">SUM(D256,E256,F256,G256)</f>
        <v>41</v>
      </c>
      <c r="D256" s="30"/>
      <c r="E256" s="30"/>
      <c r="F256" s="30">
        <v>41</v>
      </c>
      <c r="G256" s="30"/>
      <c r="H256" s="24">
        <f t="shared" ref="H256:H292" si="71">SUM(I256,J256,K256,L256)</f>
        <v>0</v>
      </c>
      <c r="I256" s="30"/>
      <c r="J256" s="30"/>
      <c r="K256" s="30"/>
      <c r="L256" s="30"/>
      <c r="M256" s="30"/>
      <c r="N256" s="30"/>
      <c r="O256" s="30"/>
      <c r="P256" s="30"/>
      <c r="Q256" s="39">
        <f t="shared" si="68"/>
        <v>471500</v>
      </c>
      <c r="R256" s="43">
        <v>80</v>
      </c>
      <c r="S256" s="43">
        <f t="shared" si="69"/>
        <v>377200</v>
      </c>
      <c r="T256" s="40"/>
      <c r="U256" s="41"/>
    </row>
    <row r="257" spans="1:21">
      <c r="A257" s="31" t="s">
        <v>273</v>
      </c>
      <c r="B257" s="32"/>
      <c r="C257" s="29">
        <f t="shared" si="70"/>
        <v>47</v>
      </c>
      <c r="D257" s="29"/>
      <c r="E257" s="29">
        <f>E258</f>
        <v>6</v>
      </c>
      <c r="F257" s="29">
        <f>F258</f>
        <v>34</v>
      </c>
      <c r="G257" s="29">
        <f>G258</f>
        <v>7</v>
      </c>
      <c r="H257" s="29">
        <f t="shared" si="71"/>
        <v>0</v>
      </c>
      <c r="I257" s="29"/>
      <c r="J257" s="29"/>
      <c r="K257" s="29"/>
      <c r="L257" s="29"/>
      <c r="M257" s="29"/>
      <c r="N257" s="29"/>
      <c r="O257" s="29">
        <v>675</v>
      </c>
      <c r="P257" s="29">
        <v>336</v>
      </c>
      <c r="Q257" s="42">
        <f t="shared" si="68"/>
        <v>6592700</v>
      </c>
      <c r="R257" s="42">
        <v>80</v>
      </c>
      <c r="S257" s="44">
        <f t="shared" si="69"/>
        <v>5274160</v>
      </c>
      <c r="T257" s="40"/>
    </row>
    <row r="258" spans="1:21">
      <c r="A258" s="30"/>
      <c r="B258" s="26" t="s">
        <v>274</v>
      </c>
      <c r="C258" s="24">
        <f t="shared" si="70"/>
        <v>47</v>
      </c>
      <c r="D258" s="30"/>
      <c r="E258" s="30">
        <v>6</v>
      </c>
      <c r="F258" s="30">
        <v>34</v>
      </c>
      <c r="G258" s="30">
        <v>7</v>
      </c>
      <c r="H258" s="24">
        <f t="shared" si="71"/>
        <v>0</v>
      </c>
      <c r="I258" s="30"/>
      <c r="J258" s="30"/>
      <c r="K258" s="30"/>
      <c r="L258" s="30"/>
      <c r="M258" s="30"/>
      <c r="N258" s="30"/>
      <c r="O258" s="30"/>
      <c r="P258" s="30"/>
      <c r="Q258" s="39">
        <f t="shared" si="68"/>
        <v>526700</v>
      </c>
      <c r="R258" s="43">
        <v>80</v>
      </c>
      <c r="S258" s="43">
        <f t="shared" si="69"/>
        <v>421360</v>
      </c>
      <c r="T258" s="40"/>
      <c r="U258" s="41"/>
    </row>
    <row r="259" spans="1:21">
      <c r="A259" s="31" t="s">
        <v>275</v>
      </c>
      <c r="B259" s="32"/>
      <c r="C259" s="29">
        <f t="shared" si="70"/>
        <v>443</v>
      </c>
      <c r="D259" s="29">
        <f>SUM(D260,D261,D262,D264,D266,D268)</f>
        <v>4</v>
      </c>
      <c r="E259" s="29">
        <f t="shared" ref="E259:Q259" si="72">SUM(E260,E261,E262,E264,E266,E268)</f>
        <v>95</v>
      </c>
      <c r="F259" s="29">
        <f t="shared" si="72"/>
        <v>271</v>
      </c>
      <c r="G259" s="29">
        <f t="shared" si="72"/>
        <v>73</v>
      </c>
      <c r="H259" s="29">
        <f t="shared" si="72"/>
        <v>114</v>
      </c>
      <c r="I259" s="29"/>
      <c r="J259" s="29">
        <f t="shared" si="72"/>
        <v>28</v>
      </c>
      <c r="K259" s="29">
        <f t="shared" si="72"/>
        <v>86</v>
      </c>
      <c r="L259" s="29"/>
      <c r="M259" s="29"/>
      <c r="N259" s="29"/>
      <c r="O259" s="29">
        <f t="shared" si="72"/>
        <v>493</v>
      </c>
      <c r="P259" s="29">
        <f t="shared" si="72"/>
        <v>189</v>
      </c>
      <c r="Q259" s="42">
        <f t="shared" si="72"/>
        <v>11072600</v>
      </c>
      <c r="R259" s="42"/>
      <c r="S259" s="42">
        <f>SUM(S260,S261,S262,S264,S266,S268)</f>
        <v>8248660</v>
      </c>
      <c r="T259" s="40"/>
    </row>
    <row r="260" spans="1:21">
      <c r="A260" s="30" t="s">
        <v>141</v>
      </c>
      <c r="B260" s="26" t="s">
        <v>276</v>
      </c>
      <c r="C260" s="24">
        <f t="shared" si="70"/>
        <v>246</v>
      </c>
      <c r="D260" s="30"/>
      <c r="E260" s="30">
        <v>92</v>
      </c>
      <c r="F260" s="30">
        <v>154</v>
      </c>
      <c r="G260" s="30"/>
      <c r="H260" s="24">
        <f t="shared" si="71"/>
        <v>113</v>
      </c>
      <c r="I260" s="30"/>
      <c r="J260" s="30">
        <v>28</v>
      </c>
      <c r="K260" s="30">
        <v>85</v>
      </c>
      <c r="L260" s="30"/>
      <c r="M260" s="30"/>
      <c r="N260" s="30"/>
      <c r="O260" s="30"/>
      <c r="P260" s="30"/>
      <c r="Q260" s="39">
        <f t="shared" ref="Q260:Q272" si="73">(D260*8+E260*8+F260*10+G260*10)*1150+(I260*8+J260*8+K260*10+L260*10+N260*5)*1950+(M260+O260+P260)*6000</f>
        <v>4711700</v>
      </c>
      <c r="R260" s="43">
        <v>60</v>
      </c>
      <c r="S260" s="43">
        <f t="shared" ref="S260:S272" si="74">Q260*R260/100</f>
        <v>2827020</v>
      </c>
      <c r="T260" s="40"/>
    </row>
    <row r="261" spans="1:21">
      <c r="A261" s="30" t="s">
        <v>277</v>
      </c>
      <c r="B261" s="26"/>
      <c r="C261" s="24">
        <f t="shared" si="70"/>
        <v>0</v>
      </c>
      <c r="D261" s="30"/>
      <c r="E261" s="30"/>
      <c r="F261" s="30"/>
      <c r="G261" s="30"/>
      <c r="H261" s="24">
        <f t="shared" si="71"/>
        <v>0</v>
      </c>
      <c r="I261" s="30"/>
      <c r="J261" s="30"/>
      <c r="K261" s="30"/>
      <c r="L261" s="30"/>
      <c r="M261" s="30"/>
      <c r="N261" s="30"/>
      <c r="O261" s="30">
        <v>135</v>
      </c>
      <c r="P261" s="30">
        <v>51</v>
      </c>
      <c r="Q261" s="39">
        <f t="shared" si="73"/>
        <v>1116000</v>
      </c>
      <c r="R261" s="43">
        <v>60</v>
      </c>
      <c r="S261" s="43">
        <f t="shared" si="74"/>
        <v>669600</v>
      </c>
      <c r="T261" s="40"/>
    </row>
    <row r="262" spans="1:21">
      <c r="A262" s="30" t="s">
        <v>278</v>
      </c>
      <c r="B262" s="26"/>
      <c r="C262" s="24">
        <f t="shared" si="70"/>
        <v>81</v>
      </c>
      <c r="D262" s="30">
        <f>D263</f>
        <v>2</v>
      </c>
      <c r="E262" s="30">
        <f>E263</f>
        <v>2</v>
      </c>
      <c r="F262" s="30">
        <f>F263</f>
        <v>35</v>
      </c>
      <c r="G262" s="30">
        <f>G263</f>
        <v>42</v>
      </c>
      <c r="H262" s="24">
        <f t="shared" si="71"/>
        <v>0</v>
      </c>
      <c r="I262" s="30"/>
      <c r="J262" s="30"/>
      <c r="K262" s="30"/>
      <c r="L262" s="30"/>
      <c r="M262" s="30"/>
      <c r="N262" s="30"/>
      <c r="O262" s="30">
        <v>38</v>
      </c>
      <c r="P262" s="30">
        <v>32</v>
      </c>
      <c r="Q262" s="39">
        <f t="shared" si="73"/>
        <v>1342300</v>
      </c>
      <c r="R262" s="43">
        <v>80</v>
      </c>
      <c r="S262" s="43">
        <f t="shared" si="74"/>
        <v>1073840</v>
      </c>
      <c r="T262" s="40"/>
    </row>
    <row r="263" spans="1:21">
      <c r="A263" s="30"/>
      <c r="B263" s="26" t="s">
        <v>279</v>
      </c>
      <c r="C263" s="24">
        <f t="shared" si="70"/>
        <v>81</v>
      </c>
      <c r="D263" s="30">
        <v>2</v>
      </c>
      <c r="E263" s="30">
        <v>2</v>
      </c>
      <c r="F263" s="30">
        <v>35</v>
      </c>
      <c r="G263" s="30">
        <v>42</v>
      </c>
      <c r="H263" s="24">
        <f t="shared" si="71"/>
        <v>0</v>
      </c>
      <c r="I263" s="30"/>
      <c r="J263" s="30"/>
      <c r="K263" s="30"/>
      <c r="L263" s="30"/>
      <c r="M263" s="30"/>
      <c r="N263" s="30"/>
      <c r="O263" s="30"/>
      <c r="P263" s="30"/>
      <c r="Q263" s="39">
        <f t="shared" si="73"/>
        <v>922300</v>
      </c>
      <c r="R263" s="43">
        <v>80</v>
      </c>
      <c r="S263" s="43">
        <f t="shared" si="74"/>
        <v>737840</v>
      </c>
      <c r="T263" s="40"/>
    </row>
    <row r="264" spans="1:21">
      <c r="A264" s="30" t="s">
        <v>280</v>
      </c>
      <c r="B264" s="26"/>
      <c r="C264" s="24">
        <f t="shared" si="70"/>
        <v>62</v>
      </c>
      <c r="D264" s="30">
        <f>D265</f>
        <v>2</v>
      </c>
      <c r="E264" s="30">
        <v>1</v>
      </c>
      <c r="F264" s="30">
        <f>F265</f>
        <v>28</v>
      </c>
      <c r="G264" s="30">
        <f>G265</f>
        <v>31</v>
      </c>
      <c r="H264" s="24">
        <f t="shared" si="71"/>
        <v>0</v>
      </c>
      <c r="I264" s="30"/>
      <c r="J264" s="30"/>
      <c r="K264" s="30"/>
      <c r="L264" s="30"/>
      <c r="M264" s="30"/>
      <c r="N264" s="30"/>
      <c r="O264" s="30">
        <v>86</v>
      </c>
      <c r="P264" s="30">
        <v>13</v>
      </c>
      <c r="Q264" s="39">
        <f t="shared" si="73"/>
        <v>1300100</v>
      </c>
      <c r="R264" s="43">
        <v>100</v>
      </c>
      <c r="S264" s="43">
        <f t="shared" si="74"/>
        <v>1300100</v>
      </c>
      <c r="T264" s="40"/>
    </row>
    <row r="265" spans="1:21">
      <c r="A265" s="30"/>
      <c r="B265" s="26" t="s">
        <v>281</v>
      </c>
      <c r="C265" s="24">
        <f t="shared" si="70"/>
        <v>62</v>
      </c>
      <c r="D265" s="30">
        <v>2</v>
      </c>
      <c r="E265" s="30">
        <v>1</v>
      </c>
      <c r="F265" s="30">
        <v>28</v>
      </c>
      <c r="G265" s="30">
        <v>31</v>
      </c>
      <c r="H265" s="24">
        <f t="shared" si="71"/>
        <v>0</v>
      </c>
      <c r="I265" s="30"/>
      <c r="J265" s="30"/>
      <c r="K265" s="30"/>
      <c r="L265" s="30"/>
      <c r="M265" s="30"/>
      <c r="N265" s="30"/>
      <c r="O265" s="30"/>
      <c r="P265" s="30"/>
      <c r="Q265" s="39">
        <f t="shared" si="73"/>
        <v>706100</v>
      </c>
      <c r="R265" s="43">
        <v>100</v>
      </c>
      <c r="S265" s="43">
        <f t="shared" si="74"/>
        <v>706100</v>
      </c>
      <c r="T265" s="40"/>
    </row>
    <row r="266" spans="1:21" ht="12" customHeight="1">
      <c r="A266" s="30" t="s">
        <v>282</v>
      </c>
      <c r="B266" s="26"/>
      <c r="C266" s="24">
        <f t="shared" si="70"/>
        <v>54</v>
      </c>
      <c r="D266" s="30"/>
      <c r="E266" s="30"/>
      <c r="F266" s="30">
        <f>F267</f>
        <v>54</v>
      </c>
      <c r="G266" s="30"/>
      <c r="H266" s="24">
        <f t="shared" si="71"/>
        <v>1</v>
      </c>
      <c r="I266" s="30"/>
      <c r="J266" s="30"/>
      <c r="K266" s="30">
        <v>1</v>
      </c>
      <c r="L266" s="30"/>
      <c r="M266" s="30"/>
      <c r="N266" s="30"/>
      <c r="O266" s="30">
        <v>98</v>
      </c>
      <c r="P266" s="30">
        <v>42</v>
      </c>
      <c r="Q266" s="39">
        <f t="shared" si="73"/>
        <v>1480500</v>
      </c>
      <c r="R266" s="43">
        <v>100</v>
      </c>
      <c r="S266" s="43">
        <f t="shared" si="74"/>
        <v>1480500</v>
      </c>
      <c r="T266" s="40"/>
    </row>
    <row r="267" spans="1:21">
      <c r="A267" s="30"/>
      <c r="B267" s="26" t="s">
        <v>283</v>
      </c>
      <c r="C267" s="24">
        <f t="shared" si="70"/>
        <v>54</v>
      </c>
      <c r="D267" s="30"/>
      <c r="E267" s="30"/>
      <c r="F267" s="30">
        <v>54</v>
      </c>
      <c r="G267" s="30"/>
      <c r="H267" s="24">
        <f t="shared" si="71"/>
        <v>1</v>
      </c>
      <c r="I267" s="30"/>
      <c r="J267" s="30"/>
      <c r="K267" s="30">
        <v>1</v>
      </c>
      <c r="L267" s="30"/>
      <c r="M267" s="30"/>
      <c r="N267" s="30"/>
      <c r="O267" s="30"/>
      <c r="P267" s="30"/>
      <c r="Q267" s="39">
        <f t="shared" si="73"/>
        <v>640500</v>
      </c>
      <c r="R267" s="43">
        <v>100</v>
      </c>
      <c r="S267" s="43">
        <f t="shared" si="74"/>
        <v>640500</v>
      </c>
      <c r="T267" s="40"/>
    </row>
    <row r="268" spans="1:21">
      <c r="A268" s="30" t="s">
        <v>286</v>
      </c>
      <c r="B268" s="26"/>
      <c r="C268" s="24">
        <f t="shared" si="70"/>
        <v>0</v>
      </c>
      <c r="D268" s="30"/>
      <c r="E268" s="30"/>
      <c r="F268" s="30"/>
      <c r="G268" s="30"/>
      <c r="H268" s="24">
        <f t="shared" si="71"/>
        <v>0</v>
      </c>
      <c r="I268" s="30"/>
      <c r="J268" s="30"/>
      <c r="K268" s="30"/>
      <c r="L268" s="30"/>
      <c r="M268" s="30"/>
      <c r="N268" s="30"/>
      <c r="O268" s="30">
        <v>136</v>
      </c>
      <c r="P268" s="30">
        <v>51</v>
      </c>
      <c r="Q268" s="39">
        <f t="shared" si="73"/>
        <v>1122000</v>
      </c>
      <c r="R268" s="43">
        <v>80</v>
      </c>
      <c r="S268" s="43">
        <f t="shared" si="74"/>
        <v>897600</v>
      </c>
      <c r="T268" s="40"/>
    </row>
    <row r="269" spans="1:21">
      <c r="A269" s="27" t="s">
        <v>284</v>
      </c>
      <c r="B269" s="32"/>
      <c r="C269" s="29">
        <f t="shared" si="70"/>
        <v>0</v>
      </c>
      <c r="D269" s="47"/>
      <c r="E269" s="47"/>
      <c r="F269" s="47"/>
      <c r="G269" s="47"/>
      <c r="H269" s="29">
        <f t="shared" si="71"/>
        <v>0</v>
      </c>
      <c r="I269" s="47"/>
      <c r="J269" s="47"/>
      <c r="K269" s="47"/>
      <c r="L269" s="47"/>
      <c r="M269" s="47"/>
      <c r="N269" s="47"/>
      <c r="O269" s="47">
        <v>42</v>
      </c>
      <c r="P269" s="47">
        <v>20</v>
      </c>
      <c r="Q269" s="42">
        <f t="shared" si="73"/>
        <v>372000</v>
      </c>
      <c r="R269" s="44">
        <v>100</v>
      </c>
      <c r="S269" s="44">
        <f t="shared" si="74"/>
        <v>372000</v>
      </c>
      <c r="T269" s="40"/>
    </row>
    <row r="270" spans="1:21">
      <c r="A270" s="27" t="s">
        <v>285</v>
      </c>
      <c r="B270" s="32"/>
      <c r="C270" s="29">
        <f t="shared" si="70"/>
        <v>0</v>
      </c>
      <c r="D270" s="47"/>
      <c r="E270" s="47"/>
      <c r="F270" s="47"/>
      <c r="G270" s="47"/>
      <c r="H270" s="29">
        <f t="shared" si="71"/>
        <v>0</v>
      </c>
      <c r="I270" s="47"/>
      <c r="J270" s="47"/>
      <c r="K270" s="47"/>
      <c r="L270" s="47"/>
      <c r="M270" s="47"/>
      <c r="N270" s="47"/>
      <c r="O270" s="47">
        <v>74</v>
      </c>
      <c r="P270" s="47">
        <v>51</v>
      </c>
      <c r="Q270" s="42">
        <f t="shared" si="73"/>
        <v>750000</v>
      </c>
      <c r="R270" s="44">
        <v>100</v>
      </c>
      <c r="S270" s="44">
        <f t="shared" si="74"/>
        <v>750000</v>
      </c>
      <c r="T270" s="40"/>
      <c r="U270" s="41"/>
    </row>
    <row r="271" spans="1:21">
      <c r="A271" s="31" t="s">
        <v>287</v>
      </c>
      <c r="B271" s="32"/>
      <c r="C271" s="29">
        <f t="shared" si="70"/>
        <v>78</v>
      </c>
      <c r="D271" s="29"/>
      <c r="E271" s="29">
        <f>E272</f>
        <v>13</v>
      </c>
      <c r="F271" s="29">
        <f>F272</f>
        <v>65</v>
      </c>
      <c r="G271" s="29"/>
      <c r="H271" s="29">
        <f t="shared" si="71"/>
        <v>0</v>
      </c>
      <c r="I271" s="29"/>
      <c r="J271" s="29"/>
      <c r="K271" s="29"/>
      <c r="L271" s="29"/>
      <c r="M271" s="29"/>
      <c r="N271" s="29"/>
      <c r="O271" s="29">
        <v>428</v>
      </c>
      <c r="P271" s="29">
        <v>202</v>
      </c>
      <c r="Q271" s="42">
        <f t="shared" si="73"/>
        <v>4647100</v>
      </c>
      <c r="R271" s="42">
        <v>80</v>
      </c>
      <c r="S271" s="44">
        <f t="shared" si="74"/>
        <v>3717680</v>
      </c>
      <c r="T271" s="40"/>
    </row>
    <row r="272" spans="1:21">
      <c r="A272" s="30"/>
      <c r="B272" s="26" t="s">
        <v>288</v>
      </c>
      <c r="C272" s="24">
        <f t="shared" si="70"/>
        <v>78</v>
      </c>
      <c r="D272" s="30"/>
      <c r="E272" s="30">
        <v>13</v>
      </c>
      <c r="F272" s="30">
        <v>65</v>
      </c>
      <c r="G272" s="30"/>
      <c r="H272" s="24">
        <f t="shared" si="71"/>
        <v>0</v>
      </c>
      <c r="I272" s="30"/>
      <c r="J272" s="30"/>
      <c r="K272" s="30"/>
      <c r="L272" s="30"/>
      <c r="M272" s="30"/>
      <c r="N272" s="30"/>
      <c r="O272" s="30"/>
      <c r="P272" s="30"/>
      <c r="Q272" s="39">
        <f t="shared" si="73"/>
        <v>867100</v>
      </c>
      <c r="R272" s="43">
        <v>80</v>
      </c>
      <c r="S272" s="43">
        <f t="shared" si="74"/>
        <v>693680</v>
      </c>
      <c r="T272" s="40"/>
      <c r="U272" s="41"/>
    </row>
    <row r="273" spans="1:21" ht="12.75" customHeight="1">
      <c r="A273" s="31" t="s">
        <v>289</v>
      </c>
      <c r="B273" s="32"/>
      <c r="C273" s="29">
        <f t="shared" si="70"/>
        <v>74</v>
      </c>
      <c r="D273" s="29"/>
      <c r="E273" s="29">
        <f>SUM(E274,E275,E277,E278)</f>
        <v>9</v>
      </c>
      <c r="F273" s="29">
        <f>SUM(F274,F275,F277,F278)</f>
        <v>65</v>
      </c>
      <c r="G273" s="29"/>
      <c r="H273" s="29">
        <f t="shared" ref="H273:Q273" si="75">SUM(H274,H275,H277,H278)</f>
        <v>17</v>
      </c>
      <c r="I273" s="29"/>
      <c r="J273" s="29">
        <f t="shared" si="75"/>
        <v>5</v>
      </c>
      <c r="K273" s="29">
        <f t="shared" si="75"/>
        <v>12</v>
      </c>
      <c r="L273" s="29"/>
      <c r="M273" s="29"/>
      <c r="N273" s="29"/>
      <c r="O273" s="29">
        <f t="shared" si="75"/>
        <v>170</v>
      </c>
      <c r="P273" s="29">
        <f t="shared" si="75"/>
        <v>18</v>
      </c>
      <c r="Q273" s="42">
        <f t="shared" si="75"/>
        <v>2270300</v>
      </c>
      <c r="R273" s="42"/>
      <c r="S273" s="42">
        <f>SUM(S274,S275,S277,S278)</f>
        <v>1585340</v>
      </c>
      <c r="T273" s="40"/>
    </row>
    <row r="274" spans="1:21" ht="15" customHeight="1">
      <c r="A274" s="30" t="s">
        <v>141</v>
      </c>
      <c r="B274" s="25"/>
      <c r="C274" s="24">
        <f t="shared" si="70"/>
        <v>0</v>
      </c>
      <c r="D274" s="30"/>
      <c r="E274" s="30"/>
      <c r="F274" s="30"/>
      <c r="G274" s="30"/>
      <c r="H274" s="24">
        <f t="shared" si="71"/>
        <v>0</v>
      </c>
      <c r="I274" s="30"/>
      <c r="J274" s="30"/>
      <c r="K274" s="30"/>
      <c r="L274" s="30"/>
      <c r="M274" s="30"/>
      <c r="N274" s="30"/>
      <c r="O274" s="30"/>
      <c r="P274" s="30">
        <v>2</v>
      </c>
      <c r="Q274" s="39">
        <f t="shared" ref="Q274:Q282" si="76">(D274*8+E274*8+F274*10+G274*10)*1150+(I274*8+J274*8+K274*10+L274*10+N274*5)*1950+(M274+O274+P274)*6000</f>
        <v>12000</v>
      </c>
      <c r="R274" s="39">
        <v>60</v>
      </c>
      <c r="S274" s="43">
        <f t="shared" ref="S274:S282" si="77">Q274*R274/100</f>
        <v>7200</v>
      </c>
      <c r="T274" s="40"/>
    </row>
    <row r="275" spans="1:21" ht="16.5" customHeight="1">
      <c r="A275" s="30" t="s">
        <v>290</v>
      </c>
      <c r="B275" s="26"/>
      <c r="C275" s="24">
        <f t="shared" si="70"/>
        <v>43</v>
      </c>
      <c r="D275" s="30"/>
      <c r="E275" s="30"/>
      <c r="F275" s="30">
        <f>F276</f>
        <v>43</v>
      </c>
      <c r="G275" s="30"/>
      <c r="H275" s="24">
        <f t="shared" si="71"/>
        <v>12</v>
      </c>
      <c r="I275" s="30"/>
      <c r="J275" s="30"/>
      <c r="K275" s="30">
        <f>K276</f>
        <v>12</v>
      </c>
      <c r="L275" s="30"/>
      <c r="M275" s="30"/>
      <c r="N275" s="30"/>
      <c r="O275" s="30">
        <v>62</v>
      </c>
      <c r="P275" s="30">
        <v>7</v>
      </c>
      <c r="Q275" s="39">
        <f t="shared" si="76"/>
        <v>1142500</v>
      </c>
      <c r="R275" s="43">
        <v>60</v>
      </c>
      <c r="S275" s="43">
        <f t="shared" si="77"/>
        <v>685500</v>
      </c>
      <c r="T275" s="40"/>
    </row>
    <row r="276" spans="1:21" ht="21" customHeight="1">
      <c r="A276" s="30"/>
      <c r="B276" s="26" t="s">
        <v>291</v>
      </c>
      <c r="C276" s="24">
        <f t="shared" si="70"/>
        <v>43</v>
      </c>
      <c r="D276" s="30"/>
      <c r="E276" s="30"/>
      <c r="F276" s="30">
        <v>43</v>
      </c>
      <c r="G276" s="30"/>
      <c r="H276" s="24">
        <f t="shared" si="71"/>
        <v>12</v>
      </c>
      <c r="I276" s="30"/>
      <c r="J276" s="30"/>
      <c r="K276" s="30">
        <v>12</v>
      </c>
      <c r="L276" s="30"/>
      <c r="M276" s="30"/>
      <c r="N276" s="30"/>
      <c r="O276" s="30"/>
      <c r="P276" s="30"/>
      <c r="Q276" s="39">
        <f t="shared" si="76"/>
        <v>728500</v>
      </c>
      <c r="R276" s="43">
        <v>60</v>
      </c>
      <c r="S276" s="43">
        <f t="shared" si="77"/>
        <v>437100</v>
      </c>
      <c r="T276" s="40"/>
    </row>
    <row r="277" spans="1:21" ht="22.5">
      <c r="A277" s="24" t="s">
        <v>359</v>
      </c>
      <c r="B277" s="26"/>
      <c r="C277" s="24">
        <f t="shared" si="70"/>
        <v>0</v>
      </c>
      <c r="D277" s="30"/>
      <c r="E277" s="30"/>
      <c r="F277" s="30"/>
      <c r="G277" s="30"/>
      <c r="H277" s="24">
        <f t="shared" si="71"/>
        <v>0</v>
      </c>
      <c r="I277" s="30"/>
      <c r="J277" s="30"/>
      <c r="K277" s="30"/>
      <c r="L277" s="30"/>
      <c r="M277" s="30"/>
      <c r="N277" s="30"/>
      <c r="O277" s="30">
        <v>7</v>
      </c>
      <c r="P277" s="30"/>
      <c r="Q277" s="39">
        <f t="shared" si="76"/>
        <v>42000</v>
      </c>
      <c r="R277" s="43">
        <v>80</v>
      </c>
      <c r="S277" s="43">
        <f t="shared" si="77"/>
        <v>33600</v>
      </c>
      <c r="T277" s="40"/>
    </row>
    <row r="278" spans="1:21">
      <c r="A278" s="30" t="s">
        <v>293</v>
      </c>
      <c r="B278" s="26"/>
      <c r="C278" s="24">
        <f t="shared" si="70"/>
        <v>31</v>
      </c>
      <c r="D278" s="30"/>
      <c r="E278" s="30">
        <v>9</v>
      </c>
      <c r="F278" s="30">
        <f>F279</f>
        <v>22</v>
      </c>
      <c r="G278" s="30"/>
      <c r="H278" s="24">
        <f t="shared" si="71"/>
        <v>5</v>
      </c>
      <c r="I278" s="30"/>
      <c r="J278" s="30">
        <f>J279</f>
        <v>5</v>
      </c>
      <c r="K278" s="30"/>
      <c r="L278" s="30"/>
      <c r="M278" s="30"/>
      <c r="N278" s="30"/>
      <c r="O278" s="30">
        <v>101</v>
      </c>
      <c r="P278" s="30">
        <v>9</v>
      </c>
      <c r="Q278" s="39">
        <f t="shared" si="76"/>
        <v>1073800</v>
      </c>
      <c r="R278" s="43">
        <v>80</v>
      </c>
      <c r="S278" s="43">
        <f t="shared" si="77"/>
        <v>859040</v>
      </c>
      <c r="T278" s="40"/>
    </row>
    <row r="279" spans="1:21">
      <c r="A279" s="30"/>
      <c r="B279" s="26" t="s">
        <v>294</v>
      </c>
      <c r="C279" s="24">
        <f t="shared" si="70"/>
        <v>31</v>
      </c>
      <c r="D279" s="30"/>
      <c r="E279" s="30">
        <v>9</v>
      </c>
      <c r="F279" s="30">
        <v>22</v>
      </c>
      <c r="G279" s="30"/>
      <c r="H279" s="24">
        <f t="shared" si="71"/>
        <v>5</v>
      </c>
      <c r="I279" s="30"/>
      <c r="J279" s="30">
        <v>5</v>
      </c>
      <c r="K279" s="30"/>
      <c r="L279" s="30"/>
      <c r="M279" s="30"/>
      <c r="N279" s="30"/>
      <c r="O279" s="30"/>
      <c r="P279" s="30"/>
      <c r="Q279" s="39">
        <f t="shared" si="76"/>
        <v>413800</v>
      </c>
      <c r="R279" s="43">
        <v>80</v>
      </c>
      <c r="S279" s="43">
        <f t="shared" si="77"/>
        <v>331040</v>
      </c>
      <c r="T279" s="40"/>
    </row>
    <row r="280" spans="1:21">
      <c r="A280" s="27" t="s">
        <v>295</v>
      </c>
      <c r="B280" s="28"/>
      <c r="C280" s="29">
        <f t="shared" si="70"/>
        <v>53</v>
      </c>
      <c r="D280" s="47">
        <v>2</v>
      </c>
      <c r="E280" s="47"/>
      <c r="F280" s="47">
        <f>F282+F281</f>
        <v>51</v>
      </c>
      <c r="G280" s="47"/>
      <c r="H280" s="29">
        <f t="shared" si="71"/>
        <v>8</v>
      </c>
      <c r="I280" s="47"/>
      <c r="J280" s="47"/>
      <c r="K280" s="47">
        <f>K282</f>
        <v>8</v>
      </c>
      <c r="L280" s="47"/>
      <c r="M280" s="47">
        <v>3</v>
      </c>
      <c r="N280" s="47"/>
      <c r="O280" s="29">
        <v>96</v>
      </c>
      <c r="P280" s="29">
        <v>57</v>
      </c>
      <c r="Q280" s="42">
        <f t="shared" si="76"/>
        <v>1696900</v>
      </c>
      <c r="R280" s="42">
        <v>100</v>
      </c>
      <c r="S280" s="44">
        <f t="shared" si="77"/>
        <v>1696900</v>
      </c>
      <c r="T280" s="40"/>
    </row>
    <row r="281" spans="1:21">
      <c r="A281" s="30"/>
      <c r="B281" s="25" t="s">
        <v>360</v>
      </c>
      <c r="C281" s="24">
        <v>0</v>
      </c>
      <c r="D281" s="30"/>
      <c r="E281" s="30"/>
      <c r="F281" s="30"/>
      <c r="G281" s="30"/>
      <c r="H281" s="24">
        <v>0</v>
      </c>
      <c r="I281" s="30"/>
      <c r="J281" s="30"/>
      <c r="K281" s="30"/>
      <c r="L281" s="30"/>
      <c r="M281" s="30">
        <v>3</v>
      </c>
      <c r="N281" s="30"/>
      <c r="O281" s="24"/>
      <c r="P281" s="24"/>
      <c r="Q281" s="39">
        <f t="shared" si="76"/>
        <v>18000</v>
      </c>
      <c r="R281" s="39">
        <v>100</v>
      </c>
      <c r="S281" s="43">
        <f t="shared" si="77"/>
        <v>18000</v>
      </c>
      <c r="T281" s="40"/>
    </row>
    <row r="282" spans="1:21">
      <c r="A282" s="30"/>
      <c r="B282" s="26" t="s">
        <v>296</v>
      </c>
      <c r="C282" s="24">
        <f t="shared" si="70"/>
        <v>53</v>
      </c>
      <c r="D282" s="30">
        <v>2</v>
      </c>
      <c r="E282" s="30"/>
      <c r="F282" s="30">
        <v>51</v>
      </c>
      <c r="G282" s="30"/>
      <c r="H282" s="24">
        <f t="shared" si="71"/>
        <v>8</v>
      </c>
      <c r="I282" s="30"/>
      <c r="J282" s="30"/>
      <c r="K282" s="30">
        <v>8</v>
      </c>
      <c r="L282" s="30"/>
      <c r="M282" s="30"/>
      <c r="N282" s="30"/>
      <c r="O282" s="30"/>
      <c r="P282" s="30"/>
      <c r="Q282" s="39">
        <f t="shared" si="76"/>
        <v>760900</v>
      </c>
      <c r="R282" s="43">
        <v>100</v>
      </c>
      <c r="S282" s="43">
        <f t="shared" si="77"/>
        <v>760900</v>
      </c>
      <c r="T282" s="40"/>
      <c r="U282" s="41"/>
    </row>
    <row r="283" spans="1:21" s="10" customFormat="1" ht="16.5" customHeight="1">
      <c r="A283" s="31" t="s">
        <v>297</v>
      </c>
      <c r="B283" s="32"/>
      <c r="C283" s="29">
        <f t="shared" si="70"/>
        <v>130</v>
      </c>
      <c r="D283" s="29">
        <v>1</v>
      </c>
      <c r="E283" s="29">
        <f>SUM(E284,E286,E288,E290,E287,E285)</f>
        <v>39</v>
      </c>
      <c r="F283" s="29">
        <f>SUM(F284,F286,F288,F290,F287,F285)</f>
        <v>75</v>
      </c>
      <c r="G283" s="29">
        <f>SUM(G284,G286,G288,G290,G287,G285)</f>
        <v>15</v>
      </c>
      <c r="H283" s="29">
        <f>SUM(H284,H286,H288,H290,H287,H285)</f>
        <v>0</v>
      </c>
      <c r="I283" s="29"/>
      <c r="J283" s="29"/>
      <c r="K283" s="29"/>
      <c r="L283" s="29"/>
      <c r="M283" s="29"/>
      <c r="N283" s="29"/>
      <c r="O283" s="29">
        <f>SUM(O284,O286,O288,O290,O287,O285)</f>
        <v>310</v>
      </c>
      <c r="P283" s="29">
        <f>SUM(P284,P286,P288,P290,P287,P285)</f>
        <v>140</v>
      </c>
      <c r="Q283" s="42">
        <f>SUM(Q284,Q286,Q288,Q290,Q287,Q285)</f>
        <v>4103000</v>
      </c>
      <c r="R283" s="42"/>
      <c r="S283" s="42">
        <f>SUM(S284,S286,S288,S290,S287,S285)</f>
        <v>2841260</v>
      </c>
      <c r="T283" s="36"/>
    </row>
    <row r="284" spans="1:21">
      <c r="A284" s="52" t="s">
        <v>141</v>
      </c>
      <c r="B284" s="25" t="s">
        <v>298</v>
      </c>
      <c r="C284" s="24">
        <f t="shared" si="70"/>
        <v>78</v>
      </c>
      <c r="D284" s="24">
        <v>1</v>
      </c>
      <c r="E284" s="24">
        <v>30</v>
      </c>
      <c r="F284" s="24">
        <v>47</v>
      </c>
      <c r="G284" s="24"/>
      <c r="H284" s="24">
        <f t="shared" si="71"/>
        <v>0</v>
      </c>
      <c r="I284" s="24"/>
      <c r="J284" s="24"/>
      <c r="K284" s="24"/>
      <c r="L284" s="24"/>
      <c r="M284" s="24"/>
      <c r="N284" s="24"/>
      <c r="O284" s="24">
        <v>1</v>
      </c>
      <c r="P284" s="30"/>
      <c r="Q284" s="39">
        <f t="shared" ref="Q284:Q290" si="78">(D284*8+E284*8+F284*10+G284*10)*1150+(I284*8+J284*8+K284*10+L284*10+N284*5)*1950+(M284+O284+P284)*6000</f>
        <v>831700</v>
      </c>
      <c r="R284" s="43">
        <v>60</v>
      </c>
      <c r="S284" s="43">
        <f t="shared" ref="S284:S297" si="79">Q284*R284/100</f>
        <v>499020</v>
      </c>
      <c r="T284" s="40"/>
    </row>
    <row r="285" spans="1:21" ht="35.25" customHeight="1">
      <c r="A285" s="24" t="s">
        <v>361</v>
      </c>
      <c r="B285" s="26"/>
      <c r="C285" s="24">
        <f t="shared" si="70"/>
        <v>0</v>
      </c>
      <c r="D285" s="30"/>
      <c r="E285" s="30"/>
      <c r="F285" s="30"/>
      <c r="G285" s="30"/>
      <c r="H285" s="24">
        <f t="shared" si="71"/>
        <v>0</v>
      </c>
      <c r="I285" s="30"/>
      <c r="J285" s="30"/>
      <c r="K285" s="30"/>
      <c r="L285" s="30"/>
      <c r="M285" s="30"/>
      <c r="N285" s="30"/>
      <c r="O285" s="30">
        <v>4</v>
      </c>
      <c r="P285" s="30">
        <v>1</v>
      </c>
      <c r="Q285" s="39">
        <f t="shared" si="78"/>
        <v>30000</v>
      </c>
      <c r="R285" s="43">
        <v>80</v>
      </c>
      <c r="S285" s="43">
        <f t="shared" si="79"/>
        <v>24000</v>
      </c>
      <c r="T285" s="40"/>
    </row>
    <row r="286" spans="1:21">
      <c r="A286" s="30" t="s">
        <v>299</v>
      </c>
      <c r="B286" s="25"/>
      <c r="C286" s="24">
        <f t="shared" si="70"/>
        <v>0</v>
      </c>
      <c r="D286" s="30"/>
      <c r="E286" s="30"/>
      <c r="F286" s="30"/>
      <c r="G286" s="30"/>
      <c r="H286" s="24">
        <f t="shared" si="71"/>
        <v>0</v>
      </c>
      <c r="I286" s="30"/>
      <c r="J286" s="30"/>
      <c r="K286" s="30"/>
      <c r="L286" s="30"/>
      <c r="M286" s="30"/>
      <c r="N286" s="30"/>
      <c r="O286" s="30">
        <v>111</v>
      </c>
      <c r="P286" s="30">
        <v>23</v>
      </c>
      <c r="Q286" s="39">
        <f t="shared" si="78"/>
        <v>804000</v>
      </c>
      <c r="R286" s="43">
        <v>60</v>
      </c>
      <c r="S286" s="43">
        <f t="shared" si="79"/>
        <v>482400</v>
      </c>
      <c r="T286" s="40"/>
    </row>
    <row r="287" spans="1:21" ht="26.25" customHeight="1">
      <c r="A287" s="24" t="s">
        <v>362</v>
      </c>
      <c r="B287" s="26"/>
      <c r="C287" s="24">
        <f t="shared" si="70"/>
        <v>0</v>
      </c>
      <c r="D287" s="30"/>
      <c r="E287" s="30"/>
      <c r="F287" s="30"/>
      <c r="G287" s="30"/>
      <c r="H287" s="24">
        <f t="shared" si="71"/>
        <v>0</v>
      </c>
      <c r="I287" s="30"/>
      <c r="J287" s="30"/>
      <c r="K287" s="30"/>
      <c r="L287" s="30"/>
      <c r="M287" s="30"/>
      <c r="N287" s="30"/>
      <c r="O287" s="30">
        <v>52</v>
      </c>
      <c r="P287" s="30">
        <v>43</v>
      </c>
      <c r="Q287" s="39">
        <f t="shared" si="78"/>
        <v>570000</v>
      </c>
      <c r="R287" s="43">
        <v>60</v>
      </c>
      <c r="S287" s="43">
        <f t="shared" si="79"/>
        <v>342000</v>
      </c>
      <c r="T287" s="40"/>
    </row>
    <row r="288" spans="1:21" ht="15" customHeight="1">
      <c r="A288" s="24" t="s">
        <v>300</v>
      </c>
      <c r="B288" s="25"/>
      <c r="C288" s="24">
        <f t="shared" si="70"/>
        <v>52</v>
      </c>
      <c r="D288" s="30"/>
      <c r="E288" s="30">
        <f>E289</f>
        <v>9</v>
      </c>
      <c r="F288" s="30">
        <f>F289</f>
        <v>28</v>
      </c>
      <c r="G288" s="30">
        <f>G289</f>
        <v>15</v>
      </c>
      <c r="H288" s="24">
        <f t="shared" si="71"/>
        <v>0</v>
      </c>
      <c r="I288" s="30"/>
      <c r="J288" s="30"/>
      <c r="K288" s="30"/>
      <c r="L288" s="30"/>
      <c r="M288" s="30"/>
      <c r="N288" s="30"/>
      <c r="O288" s="24">
        <v>95</v>
      </c>
      <c r="P288" s="24">
        <v>57</v>
      </c>
      <c r="Q288" s="39">
        <f t="shared" si="78"/>
        <v>1489300</v>
      </c>
      <c r="R288" s="39">
        <v>80</v>
      </c>
      <c r="S288" s="43">
        <f t="shared" si="79"/>
        <v>1191440</v>
      </c>
      <c r="T288" s="40"/>
    </row>
    <row r="289" spans="1:21" ht="26.25" customHeight="1">
      <c r="A289" s="30"/>
      <c r="B289" s="26" t="s">
        <v>301</v>
      </c>
      <c r="C289" s="24">
        <f t="shared" si="70"/>
        <v>52</v>
      </c>
      <c r="D289" s="30"/>
      <c r="E289" s="30">
        <v>9</v>
      </c>
      <c r="F289" s="30">
        <v>28</v>
      </c>
      <c r="G289" s="30">
        <v>15</v>
      </c>
      <c r="H289" s="24">
        <f t="shared" si="71"/>
        <v>0</v>
      </c>
      <c r="I289" s="30"/>
      <c r="J289" s="30"/>
      <c r="K289" s="30"/>
      <c r="L289" s="30"/>
      <c r="M289" s="30"/>
      <c r="N289" s="30"/>
      <c r="O289" s="30"/>
      <c r="P289" s="30"/>
      <c r="Q289" s="39">
        <f t="shared" si="78"/>
        <v>577300</v>
      </c>
      <c r="R289" s="43">
        <v>80</v>
      </c>
      <c r="S289" s="43">
        <f t="shared" si="79"/>
        <v>461840</v>
      </c>
      <c r="T289" s="40"/>
    </row>
    <row r="290" spans="1:21" ht="26.25" customHeight="1">
      <c r="A290" s="24" t="s">
        <v>363</v>
      </c>
      <c r="B290" s="26"/>
      <c r="C290" s="24">
        <f t="shared" si="70"/>
        <v>0</v>
      </c>
      <c r="D290" s="30"/>
      <c r="E290" s="30"/>
      <c r="F290" s="30"/>
      <c r="G290" s="30"/>
      <c r="H290" s="24">
        <f t="shared" si="71"/>
        <v>0</v>
      </c>
      <c r="I290" s="30"/>
      <c r="J290" s="30"/>
      <c r="K290" s="30"/>
      <c r="L290" s="30"/>
      <c r="M290" s="30"/>
      <c r="N290" s="30"/>
      <c r="O290" s="30">
        <v>47</v>
      </c>
      <c r="P290" s="30">
        <v>16</v>
      </c>
      <c r="Q290" s="39">
        <f t="shared" si="78"/>
        <v>378000</v>
      </c>
      <c r="R290" s="43">
        <v>80</v>
      </c>
      <c r="S290" s="43">
        <f t="shared" si="79"/>
        <v>302400</v>
      </c>
      <c r="T290" s="40"/>
    </row>
    <row r="291" spans="1:21" ht="42" customHeight="1">
      <c r="A291" s="31" t="s">
        <v>364</v>
      </c>
      <c r="B291" s="32"/>
      <c r="C291" s="29">
        <v>0</v>
      </c>
      <c r="D291" s="47"/>
      <c r="E291" s="47"/>
      <c r="F291" s="47"/>
      <c r="G291" s="47"/>
      <c r="H291" s="29">
        <v>0</v>
      </c>
      <c r="I291" s="47"/>
      <c r="J291" s="47"/>
      <c r="K291" s="47"/>
      <c r="L291" s="47"/>
      <c r="M291" s="47"/>
      <c r="N291" s="47"/>
      <c r="O291" s="47">
        <v>17</v>
      </c>
      <c r="P291" s="47">
        <v>5</v>
      </c>
      <c r="Q291" s="42">
        <f t="shared" ref="Q291:Q307" si="80">(D291*8+E291*8+F291*10+G291*10)*1150+(I291*8+J291*8+K291*10+L291*10+N291*5)*1950+(M291+O291+P291)*6000</f>
        <v>132000</v>
      </c>
      <c r="R291" s="44">
        <v>100</v>
      </c>
      <c r="S291" s="44">
        <f t="shared" si="79"/>
        <v>132000</v>
      </c>
      <c r="T291" s="40"/>
    </row>
    <row r="292" spans="1:21">
      <c r="A292" s="27" t="s">
        <v>302</v>
      </c>
      <c r="B292" s="32"/>
      <c r="C292" s="29">
        <f t="shared" si="70"/>
        <v>0</v>
      </c>
      <c r="D292" s="47"/>
      <c r="E292" s="47"/>
      <c r="F292" s="47"/>
      <c r="G292" s="47"/>
      <c r="H292" s="29">
        <f t="shared" si="71"/>
        <v>0</v>
      </c>
      <c r="I292" s="47"/>
      <c r="J292" s="47"/>
      <c r="K292" s="47"/>
      <c r="L292" s="47"/>
      <c r="M292" s="47"/>
      <c r="N292" s="47"/>
      <c r="O292" s="47">
        <v>170</v>
      </c>
      <c r="P292" s="47">
        <v>46</v>
      </c>
      <c r="Q292" s="42">
        <f t="shared" si="80"/>
        <v>1296000</v>
      </c>
      <c r="R292" s="44">
        <v>100</v>
      </c>
      <c r="S292" s="44">
        <f t="shared" si="79"/>
        <v>1296000</v>
      </c>
      <c r="T292" s="40"/>
      <c r="U292" s="41"/>
    </row>
    <row r="293" spans="1:21">
      <c r="A293" s="31" t="s">
        <v>303</v>
      </c>
      <c r="B293" s="32"/>
      <c r="C293" s="29">
        <f t="shared" si="70"/>
        <v>32</v>
      </c>
      <c r="D293" s="29"/>
      <c r="E293" s="29">
        <v>5</v>
      </c>
      <c r="F293" s="29">
        <v>10</v>
      </c>
      <c r="G293" s="29">
        <v>17</v>
      </c>
      <c r="H293" s="29">
        <f t="shared" ref="H293:H307" si="81">SUM(I293,J293,K293,L293)</f>
        <v>0</v>
      </c>
      <c r="I293" s="29"/>
      <c r="J293" s="29"/>
      <c r="K293" s="29"/>
      <c r="L293" s="29"/>
      <c r="M293" s="29"/>
      <c r="N293" s="29"/>
      <c r="O293" s="29">
        <v>420</v>
      </c>
      <c r="P293" s="29">
        <v>79</v>
      </c>
      <c r="Q293" s="42">
        <f t="shared" si="80"/>
        <v>3350500</v>
      </c>
      <c r="R293" s="42">
        <v>100</v>
      </c>
      <c r="S293" s="44">
        <f t="shared" si="79"/>
        <v>3350500</v>
      </c>
      <c r="T293" s="40"/>
      <c r="U293" s="41"/>
    </row>
    <row r="294" spans="1:21">
      <c r="A294" s="24"/>
      <c r="B294" s="26" t="s">
        <v>365</v>
      </c>
      <c r="C294" s="24">
        <v>32</v>
      </c>
      <c r="D294" s="24"/>
      <c r="E294" s="24">
        <v>5</v>
      </c>
      <c r="F294" s="24">
        <v>10</v>
      </c>
      <c r="G294" s="24">
        <v>17</v>
      </c>
      <c r="H294" s="24">
        <v>0</v>
      </c>
      <c r="I294" s="24"/>
      <c r="J294" s="24"/>
      <c r="K294" s="24"/>
      <c r="L294" s="24"/>
      <c r="M294" s="24"/>
      <c r="N294" s="24"/>
      <c r="O294" s="24"/>
      <c r="P294" s="24"/>
      <c r="Q294" s="39">
        <f t="shared" si="80"/>
        <v>356500</v>
      </c>
      <c r="R294" s="39">
        <v>100</v>
      </c>
      <c r="S294" s="43">
        <f t="shared" si="79"/>
        <v>356500</v>
      </c>
      <c r="T294" s="40"/>
      <c r="U294" s="41"/>
    </row>
    <row r="295" spans="1:21" ht="12.75" customHeight="1">
      <c r="A295" s="31" t="s">
        <v>304</v>
      </c>
      <c r="B295" s="32"/>
      <c r="C295" s="29">
        <f t="shared" si="70"/>
        <v>0</v>
      </c>
      <c r="D295" s="29"/>
      <c r="E295" s="29"/>
      <c r="F295" s="29"/>
      <c r="G295" s="29"/>
      <c r="H295" s="29">
        <f t="shared" si="81"/>
        <v>0</v>
      </c>
      <c r="I295" s="29"/>
      <c r="J295" s="29"/>
      <c r="K295" s="29"/>
      <c r="L295" s="29"/>
      <c r="M295" s="29">
        <f>M296+M297</f>
        <v>8</v>
      </c>
      <c r="N295" s="29"/>
      <c r="O295" s="29">
        <v>514</v>
      </c>
      <c r="P295" s="29">
        <v>254</v>
      </c>
      <c r="Q295" s="42">
        <f t="shared" si="80"/>
        <v>4656000</v>
      </c>
      <c r="R295" s="42">
        <v>100</v>
      </c>
      <c r="S295" s="44">
        <f t="shared" si="79"/>
        <v>4656000</v>
      </c>
      <c r="T295" s="40"/>
    </row>
    <row r="296" spans="1:21" ht="15" customHeight="1">
      <c r="A296" s="30"/>
      <c r="B296" s="26" t="s">
        <v>305</v>
      </c>
      <c r="C296" s="24">
        <f t="shared" si="70"/>
        <v>0</v>
      </c>
      <c r="D296" s="30"/>
      <c r="E296" s="30"/>
      <c r="F296" s="30"/>
      <c r="G296" s="30"/>
      <c r="H296" s="24">
        <f t="shared" si="81"/>
        <v>0</v>
      </c>
      <c r="I296" s="30"/>
      <c r="J296" s="30"/>
      <c r="K296" s="30"/>
      <c r="L296" s="30"/>
      <c r="M296" s="30">
        <v>5</v>
      </c>
      <c r="N296" s="30"/>
      <c r="O296" s="30"/>
      <c r="P296" s="30"/>
      <c r="Q296" s="39">
        <f t="shared" si="80"/>
        <v>30000</v>
      </c>
      <c r="R296" s="43">
        <v>100</v>
      </c>
      <c r="S296" s="43">
        <f t="shared" si="79"/>
        <v>30000</v>
      </c>
      <c r="T296" s="40"/>
    </row>
    <row r="297" spans="1:21">
      <c r="A297" s="30"/>
      <c r="B297" s="26" t="s">
        <v>306</v>
      </c>
      <c r="C297" s="24">
        <f t="shared" si="70"/>
        <v>0</v>
      </c>
      <c r="D297" s="30"/>
      <c r="E297" s="30"/>
      <c r="F297" s="30"/>
      <c r="G297" s="30"/>
      <c r="H297" s="24">
        <f t="shared" si="81"/>
        <v>0</v>
      </c>
      <c r="I297" s="30"/>
      <c r="J297" s="30"/>
      <c r="K297" s="30"/>
      <c r="L297" s="30"/>
      <c r="M297" s="30">
        <v>3</v>
      </c>
      <c r="N297" s="30"/>
      <c r="O297" s="30"/>
      <c r="P297" s="30"/>
      <c r="Q297" s="39">
        <f t="shared" si="80"/>
        <v>18000</v>
      </c>
      <c r="R297" s="43">
        <v>100</v>
      </c>
      <c r="S297" s="43">
        <f t="shared" si="79"/>
        <v>18000</v>
      </c>
      <c r="T297" s="40"/>
      <c r="U297" s="41"/>
    </row>
    <row r="298" spans="1:21">
      <c r="A298" s="31" t="s">
        <v>310</v>
      </c>
      <c r="B298" s="32"/>
      <c r="C298" s="29">
        <f t="shared" si="70"/>
        <v>117</v>
      </c>
      <c r="D298" s="29">
        <f>SUM(D299,D300,D301,D303)</f>
        <v>2</v>
      </c>
      <c r="E298" s="29">
        <f>SUM(E299,E300,E301,E303)</f>
        <v>25</v>
      </c>
      <c r="F298" s="29">
        <f>SUM(F299,F300,F301,F303)</f>
        <v>79</v>
      </c>
      <c r="G298" s="29">
        <v>11</v>
      </c>
      <c r="H298" s="29">
        <f>SUM(H299,H300,H301,H303)</f>
        <v>15</v>
      </c>
      <c r="I298" s="29"/>
      <c r="J298" s="29">
        <v>6</v>
      </c>
      <c r="K298" s="29">
        <f t="shared" ref="K298:Q298" si="82">SUM(K299,K300,K301,K303)</f>
        <v>9</v>
      </c>
      <c r="L298" s="29"/>
      <c r="M298" s="29"/>
      <c r="N298" s="29"/>
      <c r="O298" s="29">
        <f t="shared" si="82"/>
        <v>218</v>
      </c>
      <c r="P298" s="29">
        <f t="shared" si="82"/>
        <v>100</v>
      </c>
      <c r="Q298" s="42">
        <f t="shared" si="82"/>
        <v>3460500</v>
      </c>
      <c r="R298" s="42"/>
      <c r="S298" s="42">
        <f>SUM(S299,S300,S301,S303)</f>
        <v>2538800</v>
      </c>
      <c r="T298" s="40"/>
    </row>
    <row r="299" spans="1:21">
      <c r="A299" s="30" t="s">
        <v>311</v>
      </c>
      <c r="B299" s="26" t="s">
        <v>312</v>
      </c>
      <c r="C299" s="24">
        <f t="shared" si="70"/>
        <v>82</v>
      </c>
      <c r="D299" s="30">
        <v>1</v>
      </c>
      <c r="E299" s="30">
        <v>21</v>
      </c>
      <c r="F299" s="30">
        <v>60</v>
      </c>
      <c r="G299" s="30"/>
      <c r="H299" s="24">
        <f t="shared" si="81"/>
        <v>14</v>
      </c>
      <c r="I299" s="30"/>
      <c r="J299" s="30">
        <v>6</v>
      </c>
      <c r="K299" s="30">
        <v>8</v>
      </c>
      <c r="L299" s="30"/>
      <c r="M299" s="30"/>
      <c r="N299" s="30"/>
      <c r="O299" s="30"/>
      <c r="P299" s="30">
        <v>1</v>
      </c>
      <c r="Q299" s="39">
        <f t="shared" si="80"/>
        <v>1148000</v>
      </c>
      <c r="R299" s="43">
        <v>60</v>
      </c>
      <c r="S299" s="43">
        <f t="shared" ref="S299:S307" si="83">Q299*R299/100</f>
        <v>688800</v>
      </c>
      <c r="T299" s="40"/>
    </row>
    <row r="300" spans="1:21">
      <c r="A300" s="30" t="s">
        <v>313</v>
      </c>
      <c r="B300" s="26"/>
      <c r="C300" s="24">
        <f t="shared" si="70"/>
        <v>0</v>
      </c>
      <c r="D300" s="30"/>
      <c r="E300" s="30"/>
      <c r="F300" s="30"/>
      <c r="G300" s="30"/>
      <c r="H300" s="24">
        <f t="shared" si="81"/>
        <v>0</v>
      </c>
      <c r="I300" s="30"/>
      <c r="J300" s="30"/>
      <c r="K300" s="30"/>
      <c r="L300" s="30"/>
      <c r="M300" s="30"/>
      <c r="N300" s="30"/>
      <c r="O300" s="30">
        <v>15</v>
      </c>
      <c r="P300" s="30">
        <v>8</v>
      </c>
      <c r="Q300" s="39">
        <f t="shared" si="80"/>
        <v>138000</v>
      </c>
      <c r="R300" s="43">
        <v>80</v>
      </c>
      <c r="S300" s="43">
        <f t="shared" si="83"/>
        <v>110400</v>
      </c>
      <c r="T300" s="40"/>
    </row>
    <row r="301" spans="1:21" ht="13.5" customHeight="1">
      <c r="A301" s="30" t="s">
        <v>317</v>
      </c>
      <c r="B301" s="26"/>
      <c r="C301" s="24">
        <f t="shared" si="70"/>
        <v>35</v>
      </c>
      <c r="D301" s="30">
        <v>1</v>
      </c>
      <c r="E301" s="30">
        <v>4</v>
      </c>
      <c r="F301" s="30">
        <f t="shared" ref="F301:F306" si="84">F302</f>
        <v>19</v>
      </c>
      <c r="G301" s="30">
        <v>11</v>
      </c>
      <c r="H301" s="24">
        <f t="shared" si="81"/>
        <v>1</v>
      </c>
      <c r="I301" s="30"/>
      <c r="J301" s="30"/>
      <c r="K301" s="30">
        <v>1</v>
      </c>
      <c r="L301" s="30"/>
      <c r="M301" s="30"/>
      <c r="N301" s="30"/>
      <c r="O301" s="30">
        <v>117</v>
      </c>
      <c r="P301" s="30">
        <v>46</v>
      </c>
      <c r="Q301" s="39">
        <f t="shared" si="80"/>
        <v>1388500</v>
      </c>
      <c r="R301" s="43">
        <v>80</v>
      </c>
      <c r="S301" s="43">
        <f t="shared" si="83"/>
        <v>1110800</v>
      </c>
      <c r="T301" s="40"/>
    </row>
    <row r="302" spans="1:21" ht="12.75" customHeight="1">
      <c r="A302" s="30"/>
      <c r="B302" s="26" t="s">
        <v>318</v>
      </c>
      <c r="C302" s="24">
        <f t="shared" si="70"/>
        <v>35</v>
      </c>
      <c r="D302" s="30">
        <v>1</v>
      </c>
      <c r="E302" s="30">
        <v>4</v>
      </c>
      <c r="F302" s="30">
        <v>19</v>
      </c>
      <c r="G302" s="30">
        <v>11</v>
      </c>
      <c r="H302" s="24">
        <f t="shared" si="81"/>
        <v>1</v>
      </c>
      <c r="I302" s="30"/>
      <c r="J302" s="30"/>
      <c r="K302" s="30">
        <v>1</v>
      </c>
      <c r="L302" s="30"/>
      <c r="M302" s="30"/>
      <c r="N302" s="30"/>
      <c r="O302" s="30"/>
      <c r="P302" s="30"/>
      <c r="Q302" s="39">
        <f t="shared" si="80"/>
        <v>410500</v>
      </c>
      <c r="R302" s="43">
        <v>80</v>
      </c>
      <c r="S302" s="43">
        <f t="shared" si="83"/>
        <v>328400</v>
      </c>
      <c r="T302" s="40"/>
    </row>
    <row r="303" spans="1:21">
      <c r="A303" s="30" t="s">
        <v>319</v>
      </c>
      <c r="B303" s="26"/>
      <c r="C303" s="24">
        <f t="shared" si="70"/>
        <v>0</v>
      </c>
      <c r="D303" s="30"/>
      <c r="E303" s="30"/>
      <c r="F303" s="30"/>
      <c r="G303" s="30"/>
      <c r="H303" s="24">
        <f t="shared" si="81"/>
        <v>0</v>
      </c>
      <c r="I303" s="30"/>
      <c r="J303" s="30"/>
      <c r="K303" s="30"/>
      <c r="L303" s="30"/>
      <c r="M303" s="30"/>
      <c r="N303" s="30"/>
      <c r="O303" s="30">
        <v>86</v>
      </c>
      <c r="P303" s="30">
        <v>45</v>
      </c>
      <c r="Q303" s="39">
        <f t="shared" si="80"/>
        <v>786000</v>
      </c>
      <c r="R303" s="43">
        <v>80</v>
      </c>
      <c r="S303" s="43">
        <f t="shared" si="83"/>
        <v>628800</v>
      </c>
      <c r="T303" s="40"/>
    </row>
    <row r="304" spans="1:21">
      <c r="A304" s="27" t="s">
        <v>314</v>
      </c>
      <c r="B304" s="32"/>
      <c r="C304" s="29">
        <f t="shared" si="70"/>
        <v>61</v>
      </c>
      <c r="D304" s="47"/>
      <c r="E304" s="47">
        <f>E305</f>
        <v>9</v>
      </c>
      <c r="F304" s="47">
        <f t="shared" si="84"/>
        <v>52</v>
      </c>
      <c r="G304" s="47"/>
      <c r="H304" s="29">
        <f t="shared" si="81"/>
        <v>0</v>
      </c>
      <c r="I304" s="47"/>
      <c r="J304" s="47"/>
      <c r="K304" s="47"/>
      <c r="L304" s="47"/>
      <c r="M304" s="47"/>
      <c r="N304" s="47"/>
      <c r="O304" s="47">
        <v>36</v>
      </c>
      <c r="P304" s="47">
        <v>16</v>
      </c>
      <c r="Q304" s="42">
        <f t="shared" si="80"/>
        <v>992800</v>
      </c>
      <c r="R304" s="44">
        <v>80</v>
      </c>
      <c r="S304" s="44">
        <f t="shared" si="83"/>
        <v>794240</v>
      </c>
      <c r="T304" s="40"/>
    </row>
    <row r="305" spans="1:21">
      <c r="A305" s="30"/>
      <c r="B305" s="26" t="s">
        <v>315</v>
      </c>
      <c r="C305" s="24">
        <f t="shared" si="70"/>
        <v>61</v>
      </c>
      <c r="D305" s="30"/>
      <c r="E305" s="30">
        <v>9</v>
      </c>
      <c r="F305" s="30">
        <v>52</v>
      </c>
      <c r="G305" s="30"/>
      <c r="H305" s="24">
        <f t="shared" si="81"/>
        <v>0</v>
      </c>
      <c r="I305" s="30"/>
      <c r="J305" s="30"/>
      <c r="K305" s="30"/>
      <c r="L305" s="30"/>
      <c r="M305" s="30"/>
      <c r="N305" s="30"/>
      <c r="O305" s="30"/>
      <c r="P305" s="30"/>
      <c r="Q305" s="39">
        <f t="shared" si="80"/>
        <v>680800</v>
      </c>
      <c r="R305" s="43">
        <v>80</v>
      </c>
      <c r="S305" s="43">
        <f t="shared" si="83"/>
        <v>544640</v>
      </c>
      <c r="T305" s="40"/>
      <c r="U305" s="41"/>
    </row>
    <row r="306" spans="1:21" ht="15" customHeight="1">
      <c r="A306" s="31" t="s">
        <v>320</v>
      </c>
      <c r="B306" s="32"/>
      <c r="C306" s="29">
        <f t="shared" si="70"/>
        <v>70</v>
      </c>
      <c r="D306" s="29"/>
      <c r="E306" s="29"/>
      <c r="F306" s="29">
        <f t="shared" si="84"/>
        <v>70</v>
      </c>
      <c r="G306" s="29"/>
      <c r="H306" s="29">
        <f t="shared" si="81"/>
        <v>0</v>
      </c>
      <c r="I306" s="29"/>
      <c r="J306" s="29"/>
      <c r="K306" s="29"/>
      <c r="L306" s="29"/>
      <c r="M306" s="29"/>
      <c r="N306" s="29"/>
      <c r="O306" s="29">
        <v>235</v>
      </c>
      <c r="P306" s="29">
        <v>9</v>
      </c>
      <c r="Q306" s="42">
        <f t="shared" si="80"/>
        <v>2269000</v>
      </c>
      <c r="R306" s="42">
        <v>80</v>
      </c>
      <c r="S306" s="44">
        <f t="shared" si="83"/>
        <v>1815200</v>
      </c>
      <c r="T306" s="40"/>
    </row>
    <row r="307" spans="1:21">
      <c r="A307" s="30"/>
      <c r="B307" s="26" t="s">
        <v>321</v>
      </c>
      <c r="C307" s="24">
        <f t="shared" si="70"/>
        <v>70</v>
      </c>
      <c r="D307" s="30"/>
      <c r="E307" s="30"/>
      <c r="F307" s="30">
        <v>70</v>
      </c>
      <c r="G307" s="30"/>
      <c r="H307" s="24">
        <f t="shared" si="81"/>
        <v>0</v>
      </c>
      <c r="I307" s="30"/>
      <c r="J307" s="30"/>
      <c r="K307" s="30"/>
      <c r="L307" s="30"/>
      <c r="M307" s="30"/>
      <c r="N307" s="30"/>
      <c r="O307" s="30"/>
      <c r="P307" s="30"/>
      <c r="Q307" s="39">
        <f t="shared" si="80"/>
        <v>805000</v>
      </c>
      <c r="R307" s="43">
        <v>80</v>
      </c>
      <c r="S307" s="43">
        <f t="shared" si="83"/>
        <v>644000</v>
      </c>
    </row>
    <row r="308" spans="1:21">
      <c r="A308" s="209"/>
      <c r="B308" s="209"/>
      <c r="C308" s="209"/>
      <c r="D308" s="209"/>
      <c r="E308" s="209"/>
      <c r="F308" s="209"/>
      <c r="G308" s="209"/>
      <c r="H308" s="209"/>
      <c r="I308" s="209"/>
      <c r="J308" s="209"/>
      <c r="K308" s="209"/>
      <c r="L308" s="209"/>
      <c r="M308" s="209"/>
      <c r="N308" s="209"/>
      <c r="O308" s="209"/>
      <c r="P308" s="209"/>
      <c r="Q308" s="209"/>
      <c r="R308" s="209"/>
      <c r="S308" s="209"/>
    </row>
    <row r="309" spans="1:21">
      <c r="A309" s="209"/>
      <c r="B309" s="209"/>
      <c r="C309" s="209"/>
      <c r="D309" s="209"/>
      <c r="E309" s="209"/>
      <c r="F309" s="209"/>
      <c r="G309" s="209"/>
      <c r="H309" s="209"/>
      <c r="I309" s="209"/>
      <c r="J309" s="209"/>
      <c r="K309" s="209"/>
      <c r="L309" s="209"/>
      <c r="M309" s="209"/>
      <c r="N309" s="209"/>
      <c r="O309" s="209"/>
      <c r="P309" s="209"/>
      <c r="Q309" s="209"/>
      <c r="R309" s="209"/>
      <c r="S309" s="209"/>
    </row>
    <row r="310" spans="1:21">
      <c r="N310" s="34"/>
      <c r="O310" s="34"/>
      <c r="P310" s="34"/>
      <c r="Q310" s="35"/>
    </row>
    <row r="311" spans="1:21">
      <c r="N311" s="34"/>
      <c r="O311" s="34"/>
      <c r="P311" s="34"/>
      <c r="Q311" s="35"/>
    </row>
    <row r="312" spans="1:21">
      <c r="N312" s="34"/>
      <c r="O312" s="34"/>
      <c r="P312" s="34"/>
      <c r="Q312" s="35"/>
    </row>
    <row r="313" spans="1:21">
      <c r="N313" s="34"/>
      <c r="O313" s="34"/>
      <c r="P313" s="34"/>
      <c r="Q313" s="35"/>
    </row>
    <row r="314" spans="1:21">
      <c r="N314" s="34"/>
      <c r="O314" s="34"/>
      <c r="P314" s="34"/>
      <c r="Q314" s="35"/>
    </row>
    <row r="315" spans="1:21">
      <c r="N315" s="34"/>
      <c r="O315" s="34"/>
      <c r="P315" s="34"/>
      <c r="Q315" s="35"/>
    </row>
    <row r="316" spans="1:21">
      <c r="A316" s="18"/>
      <c r="B316" s="56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34"/>
      <c r="O316" s="34"/>
      <c r="P316" s="34"/>
      <c r="Q316" s="35"/>
      <c r="R316" s="18"/>
      <c r="S316" s="18"/>
    </row>
    <row r="317" spans="1:21">
      <c r="A317" s="18"/>
      <c r="B317" s="56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34"/>
      <c r="O317" s="34"/>
      <c r="P317" s="34"/>
      <c r="Q317" s="35"/>
      <c r="R317" s="18"/>
      <c r="S317" s="18"/>
    </row>
    <row r="318" spans="1:21">
      <c r="A318" s="18"/>
      <c r="B318" s="56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34"/>
      <c r="O318" s="34"/>
      <c r="P318" s="34"/>
      <c r="Q318" s="35"/>
      <c r="R318" s="18"/>
      <c r="S318" s="18"/>
    </row>
    <row r="319" spans="1:21">
      <c r="A319" s="18"/>
      <c r="B319" s="56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34"/>
      <c r="O319" s="34"/>
      <c r="P319" s="34"/>
      <c r="Q319" s="35"/>
      <c r="R319" s="18"/>
      <c r="S319" s="18"/>
    </row>
    <row r="320" spans="1:21">
      <c r="A320" s="18"/>
      <c r="B320" s="56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34"/>
      <c r="O320" s="34"/>
      <c r="P320" s="34"/>
      <c r="Q320" s="35"/>
      <c r="R320" s="18"/>
      <c r="S320" s="18"/>
    </row>
    <row r="321" spans="1:19">
      <c r="A321" s="18"/>
      <c r="B321" s="56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34"/>
      <c r="O321" s="34"/>
      <c r="P321" s="34"/>
      <c r="Q321" s="35"/>
      <c r="R321" s="18"/>
      <c r="S321" s="18"/>
    </row>
    <row r="322" spans="1:19">
      <c r="A322" s="18"/>
      <c r="B322" s="56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34"/>
      <c r="O322" s="34"/>
      <c r="P322" s="34"/>
      <c r="Q322" s="35"/>
      <c r="R322" s="18"/>
      <c r="S322" s="18"/>
    </row>
    <row r="323" spans="1:19">
      <c r="A323" s="18"/>
      <c r="B323" s="56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34"/>
      <c r="O323" s="34"/>
      <c r="P323" s="34"/>
      <c r="Q323" s="35"/>
      <c r="R323" s="18"/>
      <c r="S323" s="18"/>
    </row>
    <row r="324" spans="1:19">
      <c r="A324" s="18"/>
      <c r="B324" s="56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34"/>
      <c r="O324" s="34"/>
      <c r="P324" s="34"/>
      <c r="Q324" s="35"/>
      <c r="R324" s="18"/>
      <c r="S324" s="18"/>
    </row>
    <row r="325" spans="1:19">
      <c r="A325" s="18"/>
      <c r="B325" s="56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34"/>
      <c r="O325" s="34"/>
      <c r="P325" s="34"/>
      <c r="Q325" s="35"/>
      <c r="R325" s="18"/>
      <c r="S325" s="18"/>
    </row>
    <row r="326" spans="1:19">
      <c r="A326" s="18"/>
      <c r="B326" s="56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34"/>
      <c r="O326" s="34"/>
      <c r="P326" s="34"/>
      <c r="Q326" s="35"/>
      <c r="R326" s="18"/>
      <c r="S326" s="18"/>
    </row>
    <row r="327" spans="1:19">
      <c r="A327" s="18"/>
      <c r="B327" s="56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34"/>
      <c r="O327" s="34"/>
      <c r="P327" s="34"/>
      <c r="Q327" s="35"/>
      <c r="R327" s="18"/>
      <c r="S327" s="18"/>
    </row>
    <row r="328" spans="1:19">
      <c r="A328" s="18"/>
      <c r="B328" s="56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34"/>
      <c r="O328" s="34"/>
      <c r="P328" s="34"/>
      <c r="Q328" s="35"/>
      <c r="R328" s="18"/>
      <c r="S328" s="18"/>
    </row>
    <row r="329" spans="1:19">
      <c r="A329" s="18"/>
      <c r="B329" s="56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34"/>
      <c r="O329" s="34"/>
      <c r="P329" s="34"/>
      <c r="Q329" s="35"/>
      <c r="R329" s="18"/>
      <c r="S329" s="18"/>
    </row>
    <row r="330" spans="1:19">
      <c r="A330" s="18"/>
      <c r="B330" s="56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34"/>
      <c r="O330" s="34"/>
      <c r="P330" s="34"/>
      <c r="Q330" s="35"/>
      <c r="R330" s="18"/>
      <c r="S330" s="18"/>
    </row>
    <row r="331" spans="1:19">
      <c r="A331" s="18"/>
      <c r="B331" s="56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34"/>
      <c r="O331" s="34"/>
      <c r="P331" s="34"/>
      <c r="Q331" s="35"/>
      <c r="R331" s="18"/>
      <c r="S331" s="18"/>
    </row>
    <row r="332" spans="1:19">
      <c r="A332" s="18"/>
      <c r="B332" s="56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34"/>
      <c r="O332" s="34"/>
      <c r="P332" s="34"/>
      <c r="Q332" s="35"/>
      <c r="R332" s="18"/>
      <c r="S332" s="18"/>
    </row>
    <row r="333" spans="1:19">
      <c r="A333" s="18"/>
      <c r="B333" s="56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34"/>
      <c r="O333" s="34"/>
      <c r="P333" s="34"/>
      <c r="Q333" s="35"/>
      <c r="R333" s="18"/>
      <c r="S333" s="18"/>
    </row>
    <row r="334" spans="1:19">
      <c r="A334" s="18"/>
      <c r="B334" s="56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34"/>
      <c r="O334" s="34"/>
      <c r="P334" s="34"/>
      <c r="Q334" s="35"/>
      <c r="R334" s="18"/>
      <c r="S334" s="18"/>
    </row>
    <row r="335" spans="1:19">
      <c r="A335" s="18"/>
      <c r="B335" s="56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34"/>
      <c r="O335" s="34"/>
      <c r="P335" s="34"/>
      <c r="Q335" s="35"/>
      <c r="R335" s="18"/>
      <c r="S335" s="18"/>
    </row>
    <row r="336" spans="1:19">
      <c r="A336" s="18"/>
      <c r="B336" s="56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34"/>
      <c r="O336" s="34"/>
      <c r="P336" s="34"/>
      <c r="Q336" s="35"/>
      <c r="R336" s="18"/>
      <c r="S336" s="18"/>
    </row>
    <row r="337" spans="1:19">
      <c r="A337" s="18"/>
      <c r="B337" s="56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34"/>
      <c r="O337" s="34"/>
      <c r="P337" s="34"/>
      <c r="Q337" s="35"/>
      <c r="R337" s="18"/>
      <c r="S337" s="18"/>
    </row>
    <row r="338" spans="1:19">
      <c r="A338" s="18"/>
      <c r="B338" s="56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34"/>
      <c r="O338" s="34"/>
      <c r="P338" s="34"/>
      <c r="Q338" s="35"/>
      <c r="R338" s="18"/>
      <c r="S338" s="18"/>
    </row>
    <row r="339" spans="1:19">
      <c r="A339" s="18"/>
      <c r="B339" s="56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34"/>
      <c r="O339" s="34"/>
      <c r="P339" s="34"/>
      <c r="Q339" s="35"/>
      <c r="R339" s="18"/>
      <c r="S339" s="18"/>
    </row>
    <row r="340" spans="1:19">
      <c r="A340" s="18"/>
      <c r="B340" s="56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34"/>
      <c r="O340" s="34"/>
      <c r="P340" s="34"/>
      <c r="Q340" s="35"/>
      <c r="R340" s="18"/>
      <c r="S340" s="18"/>
    </row>
    <row r="341" spans="1:19">
      <c r="A341" s="18"/>
      <c r="B341" s="56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34"/>
      <c r="O341" s="34"/>
      <c r="P341" s="34"/>
      <c r="Q341" s="35"/>
      <c r="R341" s="18"/>
      <c r="S341" s="18"/>
    </row>
    <row r="342" spans="1:19">
      <c r="A342" s="18"/>
      <c r="B342" s="56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34"/>
      <c r="O342" s="34"/>
      <c r="P342" s="34"/>
      <c r="Q342" s="35"/>
      <c r="R342" s="18"/>
      <c r="S342" s="18"/>
    </row>
    <row r="343" spans="1:19">
      <c r="A343" s="18"/>
      <c r="B343" s="56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34"/>
      <c r="O343" s="34"/>
      <c r="P343" s="34"/>
      <c r="Q343" s="35"/>
      <c r="R343" s="18"/>
      <c r="S343" s="18"/>
    </row>
    <row r="344" spans="1:19">
      <c r="A344" s="18"/>
      <c r="B344" s="56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34"/>
      <c r="O344" s="34"/>
      <c r="P344" s="34"/>
      <c r="Q344" s="35"/>
      <c r="R344" s="18"/>
      <c r="S344" s="18"/>
    </row>
    <row r="345" spans="1:19">
      <c r="A345" s="18"/>
      <c r="B345" s="56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34"/>
      <c r="O345" s="34"/>
      <c r="P345" s="34"/>
      <c r="Q345" s="35"/>
      <c r="R345" s="18"/>
      <c r="S345" s="18"/>
    </row>
    <row r="346" spans="1:19">
      <c r="A346" s="18"/>
      <c r="B346" s="56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34"/>
      <c r="O346" s="34"/>
      <c r="P346" s="34"/>
      <c r="Q346" s="35"/>
      <c r="R346" s="18"/>
      <c r="S346" s="18"/>
    </row>
    <row r="347" spans="1:19">
      <c r="A347" s="18"/>
      <c r="B347" s="56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34"/>
      <c r="O347" s="34"/>
      <c r="P347" s="34"/>
      <c r="Q347" s="35"/>
      <c r="R347" s="18"/>
      <c r="S347" s="18"/>
    </row>
    <row r="348" spans="1:19">
      <c r="A348" s="18"/>
      <c r="B348" s="56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34"/>
      <c r="O348" s="34"/>
      <c r="P348" s="34"/>
      <c r="Q348" s="35"/>
      <c r="R348" s="18"/>
      <c r="S348" s="18"/>
    </row>
    <row r="349" spans="1:19">
      <c r="A349" s="18"/>
      <c r="B349" s="56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34"/>
      <c r="O349" s="34"/>
      <c r="P349" s="34"/>
      <c r="Q349" s="35"/>
      <c r="R349" s="18"/>
      <c r="S349" s="18"/>
    </row>
    <row r="350" spans="1:19">
      <c r="A350" s="18"/>
      <c r="B350" s="56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34"/>
      <c r="O350" s="34"/>
      <c r="P350" s="34"/>
      <c r="Q350" s="35"/>
      <c r="R350" s="18"/>
      <c r="S350" s="18"/>
    </row>
    <row r="351" spans="1:19">
      <c r="A351" s="18"/>
      <c r="B351" s="56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34"/>
      <c r="O351" s="34"/>
      <c r="P351" s="34"/>
      <c r="Q351" s="35"/>
      <c r="R351" s="18"/>
      <c r="S351" s="18"/>
    </row>
    <row r="352" spans="1:19">
      <c r="A352" s="18"/>
      <c r="B352" s="56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34"/>
      <c r="O352" s="34"/>
      <c r="P352" s="34"/>
      <c r="Q352" s="35"/>
      <c r="R352" s="18"/>
      <c r="S352" s="18"/>
    </row>
    <row r="353" spans="1:19">
      <c r="A353" s="18"/>
      <c r="B353" s="56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34"/>
      <c r="O353" s="34"/>
      <c r="P353" s="34"/>
      <c r="Q353" s="35"/>
      <c r="R353" s="18"/>
      <c r="S353" s="18"/>
    </row>
    <row r="354" spans="1:19">
      <c r="A354" s="18"/>
      <c r="B354" s="56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34"/>
      <c r="O354" s="34"/>
      <c r="P354" s="34"/>
      <c r="Q354" s="35"/>
      <c r="R354" s="18"/>
      <c r="S354" s="18"/>
    </row>
    <row r="355" spans="1:19">
      <c r="A355" s="18"/>
      <c r="B355" s="56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34"/>
      <c r="O355" s="34"/>
      <c r="P355" s="34"/>
      <c r="Q355" s="35"/>
      <c r="R355" s="18"/>
      <c r="S355" s="18"/>
    </row>
    <row r="356" spans="1:19">
      <c r="A356" s="18"/>
      <c r="B356" s="56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34"/>
      <c r="O356" s="34"/>
      <c r="P356" s="34"/>
      <c r="Q356" s="35"/>
      <c r="R356" s="18"/>
      <c r="S356" s="18"/>
    </row>
    <row r="357" spans="1:19">
      <c r="A357" s="18"/>
      <c r="B357" s="56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34"/>
      <c r="O357" s="34"/>
      <c r="P357" s="34"/>
      <c r="Q357" s="35"/>
      <c r="R357" s="18"/>
      <c r="S357" s="18"/>
    </row>
    <row r="358" spans="1:19">
      <c r="A358" s="18"/>
      <c r="B358" s="56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34"/>
      <c r="O358" s="34"/>
      <c r="P358" s="34"/>
      <c r="Q358" s="35"/>
      <c r="R358" s="18"/>
      <c r="S358" s="18"/>
    </row>
    <row r="359" spans="1:19">
      <c r="A359" s="18"/>
      <c r="B359" s="56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34"/>
      <c r="O359" s="34"/>
      <c r="P359" s="34"/>
      <c r="Q359" s="35"/>
      <c r="R359" s="18"/>
      <c r="S359" s="18"/>
    </row>
    <row r="360" spans="1:19">
      <c r="A360" s="18"/>
      <c r="B360" s="56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34"/>
      <c r="O360" s="34"/>
      <c r="P360" s="34"/>
      <c r="Q360" s="35"/>
      <c r="R360" s="18"/>
      <c r="S360" s="18"/>
    </row>
    <row r="361" spans="1:19">
      <c r="A361" s="18"/>
      <c r="B361" s="56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34"/>
      <c r="O361" s="34"/>
      <c r="P361" s="34"/>
      <c r="Q361" s="35"/>
      <c r="R361" s="18"/>
      <c r="S361" s="18"/>
    </row>
    <row r="362" spans="1:19">
      <c r="A362" s="18"/>
      <c r="B362" s="56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34"/>
      <c r="O362" s="34"/>
      <c r="P362" s="34"/>
      <c r="Q362" s="35"/>
      <c r="R362" s="18"/>
      <c r="S362" s="18"/>
    </row>
    <row r="363" spans="1:19">
      <c r="A363" s="18"/>
      <c r="B363" s="56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34"/>
      <c r="O363" s="34"/>
      <c r="P363" s="34"/>
      <c r="Q363" s="35"/>
      <c r="R363" s="18"/>
      <c r="S363" s="18"/>
    </row>
    <row r="364" spans="1:19">
      <c r="A364" s="18"/>
      <c r="B364" s="56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34"/>
      <c r="O364" s="34"/>
      <c r="P364" s="34"/>
      <c r="Q364" s="35"/>
      <c r="R364" s="18"/>
      <c r="S364" s="18"/>
    </row>
    <row r="365" spans="1:19">
      <c r="A365" s="18"/>
      <c r="B365" s="56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34"/>
      <c r="O365" s="34"/>
      <c r="P365" s="34"/>
      <c r="Q365" s="35"/>
      <c r="R365" s="18"/>
      <c r="S365" s="18"/>
    </row>
    <row r="366" spans="1:19">
      <c r="A366" s="18"/>
      <c r="B366" s="56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34"/>
      <c r="O366" s="34"/>
      <c r="P366" s="34"/>
      <c r="Q366" s="35"/>
      <c r="R366" s="18"/>
      <c r="S366" s="18"/>
    </row>
    <row r="367" spans="1:19">
      <c r="A367" s="18"/>
      <c r="B367" s="56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34"/>
      <c r="O367" s="34"/>
      <c r="P367" s="34"/>
      <c r="Q367" s="35"/>
      <c r="R367" s="18"/>
      <c r="S367" s="18"/>
    </row>
    <row r="368" spans="1:19">
      <c r="A368" s="18"/>
      <c r="B368" s="56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34"/>
      <c r="O368" s="34"/>
      <c r="P368" s="34"/>
      <c r="Q368" s="35"/>
      <c r="R368" s="18"/>
      <c r="S368" s="18"/>
    </row>
    <row r="369" spans="1:19">
      <c r="A369" s="18"/>
      <c r="B369" s="56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34"/>
      <c r="O369" s="34"/>
      <c r="P369" s="34"/>
      <c r="Q369" s="35"/>
      <c r="R369" s="18"/>
      <c r="S369" s="18"/>
    </row>
    <row r="370" spans="1:19">
      <c r="A370" s="18"/>
      <c r="B370" s="56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34"/>
      <c r="O370" s="34"/>
      <c r="P370" s="34"/>
      <c r="Q370" s="35"/>
      <c r="R370" s="18"/>
      <c r="S370" s="18"/>
    </row>
    <row r="371" spans="1:19">
      <c r="A371" s="18"/>
      <c r="B371" s="56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34"/>
      <c r="O371" s="34"/>
      <c r="P371" s="34"/>
      <c r="Q371" s="35"/>
      <c r="R371" s="18"/>
      <c r="S371" s="18"/>
    </row>
    <row r="372" spans="1:19">
      <c r="A372" s="18"/>
      <c r="B372" s="56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34"/>
      <c r="O372" s="34"/>
      <c r="P372" s="34"/>
      <c r="Q372" s="35"/>
      <c r="R372" s="18"/>
      <c r="S372" s="18"/>
    </row>
    <row r="373" spans="1:19">
      <c r="A373" s="18"/>
      <c r="B373" s="56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34"/>
      <c r="O373" s="34"/>
      <c r="P373" s="34"/>
      <c r="Q373" s="35"/>
      <c r="R373" s="18"/>
      <c r="S373" s="18"/>
    </row>
    <row r="374" spans="1:19">
      <c r="A374" s="18"/>
      <c r="B374" s="56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34"/>
      <c r="O374" s="34"/>
      <c r="P374" s="34"/>
      <c r="Q374" s="35"/>
      <c r="R374" s="18"/>
      <c r="S374" s="18"/>
    </row>
    <row r="375" spans="1:19">
      <c r="A375" s="18"/>
      <c r="B375" s="56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34"/>
      <c r="O375" s="34"/>
      <c r="P375" s="34"/>
      <c r="Q375" s="35"/>
      <c r="R375" s="18"/>
      <c r="S375" s="18"/>
    </row>
    <row r="376" spans="1:19">
      <c r="A376" s="18"/>
      <c r="B376" s="56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34"/>
      <c r="O376" s="34"/>
      <c r="P376" s="34"/>
      <c r="Q376" s="35"/>
      <c r="R376" s="18"/>
      <c r="S376" s="18"/>
    </row>
    <row r="377" spans="1:19">
      <c r="A377" s="18"/>
      <c r="B377" s="56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34"/>
      <c r="O377" s="34"/>
      <c r="P377" s="34"/>
      <c r="Q377" s="35"/>
      <c r="R377" s="18"/>
      <c r="S377" s="18"/>
    </row>
    <row r="378" spans="1:19">
      <c r="A378" s="18"/>
      <c r="B378" s="56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34"/>
      <c r="O378" s="34"/>
      <c r="P378" s="34"/>
      <c r="Q378" s="35"/>
      <c r="R378" s="18"/>
      <c r="S378" s="18"/>
    </row>
    <row r="379" spans="1:19">
      <c r="A379" s="18"/>
      <c r="B379" s="56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34"/>
      <c r="O379" s="34"/>
      <c r="P379" s="34"/>
      <c r="Q379" s="35"/>
      <c r="R379" s="18"/>
      <c r="S379" s="18"/>
    </row>
    <row r="380" spans="1:19">
      <c r="A380" s="18"/>
      <c r="B380" s="56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34"/>
      <c r="O380" s="34"/>
      <c r="P380" s="34"/>
      <c r="Q380" s="35"/>
      <c r="R380" s="18"/>
      <c r="S380" s="18"/>
    </row>
    <row r="381" spans="1:19">
      <c r="A381" s="18"/>
      <c r="B381" s="56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34"/>
      <c r="O381" s="34"/>
      <c r="P381" s="34"/>
      <c r="Q381" s="35"/>
      <c r="R381" s="18"/>
      <c r="S381" s="18"/>
    </row>
    <row r="382" spans="1:19">
      <c r="A382" s="18"/>
      <c r="B382" s="56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34"/>
      <c r="O382" s="34"/>
      <c r="P382" s="34"/>
      <c r="Q382" s="35"/>
      <c r="R382" s="18"/>
      <c r="S382" s="18"/>
    </row>
    <row r="383" spans="1:19">
      <c r="A383" s="18"/>
      <c r="B383" s="56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34"/>
      <c r="O383" s="34"/>
      <c r="P383" s="34"/>
      <c r="Q383" s="35"/>
      <c r="R383" s="18"/>
      <c r="S383" s="18"/>
    </row>
    <row r="384" spans="1:19">
      <c r="A384" s="18"/>
      <c r="B384" s="56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34"/>
      <c r="O384" s="34"/>
      <c r="P384" s="34"/>
      <c r="Q384" s="35"/>
      <c r="R384" s="18"/>
      <c r="S384" s="18"/>
    </row>
    <row r="385" spans="1:19">
      <c r="A385" s="18"/>
      <c r="B385" s="56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34"/>
      <c r="O385" s="34"/>
      <c r="P385" s="34"/>
      <c r="Q385" s="35"/>
      <c r="R385" s="18"/>
      <c r="S385" s="18"/>
    </row>
    <row r="386" spans="1:19">
      <c r="A386" s="18"/>
      <c r="B386" s="56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34"/>
      <c r="O386" s="34"/>
      <c r="P386" s="34"/>
      <c r="Q386" s="35"/>
      <c r="R386" s="18"/>
      <c r="S386" s="18"/>
    </row>
    <row r="387" spans="1:19">
      <c r="A387" s="18"/>
      <c r="B387" s="56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34"/>
      <c r="O387" s="34"/>
      <c r="P387" s="34"/>
      <c r="Q387" s="35"/>
      <c r="R387" s="18"/>
      <c r="S387" s="18"/>
    </row>
    <row r="388" spans="1:19">
      <c r="A388" s="18"/>
      <c r="B388" s="56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34"/>
      <c r="O388" s="34"/>
      <c r="P388" s="34"/>
      <c r="Q388" s="35"/>
      <c r="R388" s="18"/>
      <c r="S388" s="18"/>
    </row>
    <row r="389" spans="1:19">
      <c r="A389" s="18"/>
      <c r="B389" s="56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34"/>
      <c r="O389" s="34"/>
      <c r="P389" s="34"/>
      <c r="Q389" s="35"/>
      <c r="R389" s="18"/>
      <c r="S389" s="18"/>
    </row>
    <row r="390" spans="1:19">
      <c r="A390" s="18"/>
      <c r="B390" s="56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34"/>
      <c r="O390" s="34"/>
      <c r="P390" s="34"/>
      <c r="Q390" s="35"/>
      <c r="R390" s="18"/>
      <c r="S390" s="18"/>
    </row>
    <row r="391" spans="1:19">
      <c r="A391" s="18"/>
      <c r="B391" s="56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34"/>
      <c r="O391" s="34"/>
      <c r="P391" s="34"/>
      <c r="Q391" s="35"/>
      <c r="R391" s="18"/>
      <c r="S391" s="18"/>
    </row>
    <row r="392" spans="1:19">
      <c r="A392" s="18"/>
      <c r="B392" s="56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34"/>
      <c r="O392" s="34"/>
      <c r="P392" s="34"/>
      <c r="Q392" s="35"/>
      <c r="R392" s="18"/>
      <c r="S392" s="18"/>
    </row>
    <row r="393" spans="1:19">
      <c r="A393" s="18"/>
      <c r="B393" s="56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34"/>
      <c r="O393" s="34"/>
      <c r="P393" s="34"/>
      <c r="Q393" s="35"/>
      <c r="R393" s="18"/>
      <c r="S393" s="18"/>
    </row>
    <row r="394" spans="1:19">
      <c r="A394" s="18"/>
      <c r="B394" s="56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34"/>
      <c r="O394" s="34"/>
      <c r="P394" s="34"/>
      <c r="Q394" s="35"/>
      <c r="R394" s="18"/>
      <c r="S394" s="18"/>
    </row>
    <row r="395" spans="1:19">
      <c r="A395" s="18"/>
      <c r="B395" s="56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34"/>
      <c r="O395" s="34"/>
      <c r="P395" s="34"/>
      <c r="Q395" s="35"/>
      <c r="R395" s="18"/>
      <c r="S395" s="18"/>
    </row>
    <row r="396" spans="1:19">
      <c r="A396" s="18"/>
      <c r="B396" s="56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34"/>
      <c r="O396" s="34"/>
      <c r="P396" s="34"/>
      <c r="Q396" s="35"/>
      <c r="R396" s="18"/>
      <c r="S396" s="18"/>
    </row>
    <row r="397" spans="1:19">
      <c r="A397" s="18"/>
      <c r="B397" s="56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34"/>
      <c r="O397" s="34"/>
      <c r="P397" s="34"/>
      <c r="Q397" s="35"/>
      <c r="R397" s="18"/>
      <c r="S397" s="18"/>
    </row>
    <row r="398" spans="1:19">
      <c r="A398" s="18"/>
      <c r="B398" s="56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34"/>
      <c r="O398" s="34"/>
      <c r="P398" s="34"/>
      <c r="Q398" s="35"/>
      <c r="R398" s="18"/>
      <c r="S398" s="18"/>
    </row>
    <row r="399" spans="1:19">
      <c r="A399" s="18"/>
      <c r="B399" s="56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34"/>
      <c r="O399" s="34"/>
      <c r="P399" s="34"/>
      <c r="Q399" s="35"/>
      <c r="R399" s="18"/>
      <c r="S399" s="18"/>
    </row>
    <row r="400" spans="1:19">
      <c r="A400" s="18"/>
      <c r="B400" s="56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34"/>
      <c r="O400" s="34"/>
      <c r="P400" s="34"/>
      <c r="Q400" s="35"/>
      <c r="R400" s="18"/>
      <c r="S400" s="18"/>
    </row>
    <row r="401" spans="1:19">
      <c r="A401" s="18"/>
      <c r="B401" s="56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34"/>
      <c r="O401" s="34"/>
      <c r="P401" s="34"/>
      <c r="Q401" s="35"/>
      <c r="R401" s="18"/>
      <c r="S401" s="18"/>
    </row>
    <row r="402" spans="1:19">
      <c r="A402" s="18"/>
      <c r="B402" s="56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34"/>
      <c r="O402" s="34"/>
      <c r="P402" s="34"/>
      <c r="Q402" s="35"/>
      <c r="R402" s="18"/>
      <c r="S402" s="18"/>
    </row>
    <row r="403" spans="1:19">
      <c r="A403" s="18"/>
      <c r="B403" s="56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34"/>
      <c r="O403" s="34"/>
      <c r="P403" s="34"/>
      <c r="Q403" s="35"/>
      <c r="R403" s="18"/>
      <c r="S403" s="18"/>
    </row>
    <row r="404" spans="1:19">
      <c r="A404" s="18"/>
      <c r="B404" s="56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34"/>
      <c r="O404" s="34"/>
      <c r="P404" s="34"/>
      <c r="Q404" s="35"/>
      <c r="R404" s="18"/>
      <c r="S404" s="18"/>
    </row>
    <row r="405" spans="1:19">
      <c r="A405" s="18"/>
      <c r="B405" s="56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34"/>
      <c r="O405" s="34"/>
      <c r="P405" s="34"/>
      <c r="Q405" s="35"/>
      <c r="R405" s="18"/>
      <c r="S405" s="18"/>
    </row>
    <row r="406" spans="1:19">
      <c r="A406" s="18"/>
      <c r="B406" s="56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34"/>
      <c r="O406" s="34"/>
      <c r="P406" s="34"/>
      <c r="Q406" s="35"/>
      <c r="R406" s="18"/>
      <c r="S406" s="18"/>
    </row>
    <row r="407" spans="1:19">
      <c r="A407" s="18"/>
      <c r="B407" s="56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34"/>
      <c r="O407" s="34"/>
      <c r="P407" s="34"/>
      <c r="Q407" s="35"/>
      <c r="R407" s="18"/>
      <c r="S407" s="18"/>
    </row>
    <row r="408" spans="1:19">
      <c r="A408" s="18"/>
      <c r="B408" s="56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34"/>
      <c r="O408" s="34"/>
      <c r="P408" s="34"/>
      <c r="Q408" s="35"/>
      <c r="R408" s="18"/>
      <c r="S408" s="18"/>
    </row>
    <row r="409" spans="1:19">
      <c r="A409" s="18"/>
      <c r="B409" s="56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34"/>
      <c r="O409" s="34"/>
      <c r="P409" s="34"/>
      <c r="Q409" s="35"/>
      <c r="R409" s="18"/>
      <c r="S409" s="18"/>
    </row>
    <row r="410" spans="1:19">
      <c r="A410" s="18"/>
      <c r="B410" s="56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34"/>
      <c r="O410" s="34"/>
      <c r="P410" s="34"/>
      <c r="Q410" s="35"/>
      <c r="R410" s="18"/>
      <c r="S410" s="18"/>
    </row>
    <row r="411" spans="1:19">
      <c r="A411" s="18"/>
      <c r="B411" s="56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34"/>
      <c r="O411" s="34"/>
      <c r="P411" s="34"/>
      <c r="Q411" s="35"/>
      <c r="R411" s="18"/>
      <c r="S411" s="18"/>
    </row>
    <row r="412" spans="1:19">
      <c r="A412" s="18"/>
      <c r="B412" s="56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34"/>
      <c r="O412" s="34"/>
      <c r="P412" s="34"/>
      <c r="Q412" s="35"/>
      <c r="R412" s="18"/>
      <c r="S412" s="18"/>
    </row>
    <row r="413" spans="1:19">
      <c r="A413" s="18"/>
      <c r="B413" s="56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34"/>
      <c r="O413" s="34"/>
      <c r="P413" s="34"/>
      <c r="Q413" s="35"/>
      <c r="R413" s="18"/>
      <c r="S413" s="18"/>
    </row>
    <row r="414" spans="1:19">
      <c r="A414" s="18"/>
      <c r="B414" s="56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34"/>
      <c r="O414" s="34"/>
      <c r="P414" s="34"/>
      <c r="Q414" s="35"/>
      <c r="R414" s="18"/>
      <c r="S414" s="18"/>
    </row>
    <row r="415" spans="1:19">
      <c r="A415" s="18"/>
      <c r="B415" s="56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34"/>
      <c r="O415" s="34"/>
      <c r="P415" s="34"/>
      <c r="Q415" s="35"/>
      <c r="R415" s="18"/>
      <c r="S415" s="18"/>
    </row>
    <row r="416" spans="1:19">
      <c r="A416" s="18"/>
      <c r="B416" s="56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34"/>
      <c r="O416" s="34"/>
      <c r="P416" s="34"/>
      <c r="Q416" s="35"/>
      <c r="R416" s="18"/>
      <c r="S416" s="18"/>
    </row>
    <row r="417" spans="1:19">
      <c r="A417" s="18"/>
      <c r="B417" s="56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34"/>
      <c r="O417" s="34"/>
      <c r="P417" s="34"/>
      <c r="Q417" s="35"/>
      <c r="R417" s="18"/>
      <c r="S417" s="18"/>
    </row>
    <row r="418" spans="1:19">
      <c r="A418" s="18"/>
      <c r="B418" s="56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34"/>
      <c r="O418" s="34"/>
      <c r="P418" s="34"/>
      <c r="Q418" s="35"/>
      <c r="R418" s="18"/>
      <c r="S418" s="18"/>
    </row>
    <row r="419" spans="1:19">
      <c r="A419" s="18"/>
      <c r="B419" s="56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34"/>
      <c r="O419" s="34"/>
      <c r="P419" s="34"/>
      <c r="Q419" s="35"/>
      <c r="R419" s="18"/>
      <c r="S419" s="18"/>
    </row>
    <row r="420" spans="1:19">
      <c r="A420" s="18"/>
      <c r="B420" s="56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34"/>
      <c r="O420" s="34"/>
      <c r="P420" s="34"/>
      <c r="Q420" s="35"/>
      <c r="R420" s="18"/>
      <c r="S420" s="18"/>
    </row>
    <row r="421" spans="1:19">
      <c r="A421" s="18"/>
      <c r="B421" s="56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34"/>
      <c r="O421" s="34"/>
      <c r="P421" s="34"/>
      <c r="Q421" s="35"/>
      <c r="R421" s="18"/>
      <c r="S421" s="18"/>
    </row>
    <row r="422" spans="1:19">
      <c r="A422" s="18"/>
      <c r="B422" s="56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34"/>
      <c r="O422" s="34"/>
      <c r="P422" s="34"/>
      <c r="Q422" s="35"/>
      <c r="R422" s="18"/>
      <c r="S422" s="18"/>
    </row>
    <row r="423" spans="1:19">
      <c r="A423" s="18"/>
      <c r="B423" s="56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34"/>
      <c r="O423" s="34"/>
      <c r="P423" s="34"/>
      <c r="Q423" s="35"/>
      <c r="R423" s="18"/>
      <c r="S423" s="18"/>
    </row>
    <row r="424" spans="1:19">
      <c r="A424" s="18"/>
      <c r="B424" s="56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34"/>
      <c r="O424" s="34"/>
      <c r="P424" s="34"/>
      <c r="Q424" s="35"/>
      <c r="R424" s="18"/>
      <c r="S424" s="18"/>
    </row>
    <row r="425" spans="1:19">
      <c r="A425" s="18"/>
      <c r="B425" s="56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34"/>
      <c r="O425" s="34"/>
      <c r="P425" s="34"/>
      <c r="Q425" s="35"/>
      <c r="R425" s="18"/>
      <c r="S425" s="18"/>
    </row>
    <row r="426" spans="1:19">
      <c r="A426" s="18"/>
      <c r="B426" s="56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34"/>
      <c r="O426" s="34"/>
      <c r="P426" s="34"/>
      <c r="Q426" s="35"/>
      <c r="R426" s="18"/>
      <c r="S426" s="18"/>
    </row>
    <row r="427" spans="1:19">
      <c r="A427" s="18"/>
      <c r="B427" s="56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34"/>
      <c r="O427" s="34"/>
      <c r="P427" s="34"/>
      <c r="Q427" s="35"/>
      <c r="R427" s="18"/>
      <c r="S427" s="18"/>
    </row>
    <row r="428" spans="1:19">
      <c r="A428" s="18"/>
      <c r="B428" s="56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34"/>
      <c r="O428" s="34"/>
      <c r="P428" s="34"/>
      <c r="Q428" s="35"/>
      <c r="R428" s="18"/>
      <c r="S428" s="18"/>
    </row>
    <row r="429" spans="1:19">
      <c r="A429" s="18"/>
      <c r="B429" s="56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34"/>
      <c r="O429" s="34"/>
      <c r="P429" s="34"/>
      <c r="Q429" s="35"/>
      <c r="R429" s="18"/>
      <c r="S429" s="18"/>
    </row>
    <row r="430" spans="1:19">
      <c r="A430" s="18"/>
      <c r="B430" s="56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34"/>
      <c r="O430" s="34"/>
      <c r="P430" s="34"/>
      <c r="Q430" s="35"/>
      <c r="R430" s="18"/>
      <c r="S430" s="18"/>
    </row>
    <row r="431" spans="1:19">
      <c r="A431" s="18"/>
      <c r="B431" s="56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34"/>
      <c r="O431" s="34"/>
      <c r="P431" s="34"/>
      <c r="Q431" s="35"/>
      <c r="R431" s="18"/>
      <c r="S431" s="18"/>
    </row>
    <row r="432" spans="1:19">
      <c r="A432" s="18"/>
      <c r="B432" s="56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34"/>
      <c r="O432" s="34"/>
      <c r="P432" s="34"/>
      <c r="Q432" s="35"/>
      <c r="R432" s="18"/>
      <c r="S432" s="18"/>
    </row>
    <row r="433" spans="1:19">
      <c r="A433" s="18"/>
      <c r="B433" s="56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34"/>
      <c r="O433" s="34"/>
      <c r="P433" s="34"/>
      <c r="Q433" s="35"/>
      <c r="R433" s="18"/>
      <c r="S433" s="18"/>
    </row>
    <row r="434" spans="1:19">
      <c r="A434" s="18"/>
      <c r="B434" s="56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34"/>
      <c r="O434" s="34"/>
      <c r="P434" s="34"/>
      <c r="Q434" s="35"/>
      <c r="R434" s="18"/>
      <c r="S434" s="18"/>
    </row>
    <row r="435" spans="1:19">
      <c r="A435" s="18"/>
      <c r="B435" s="56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34"/>
      <c r="O435" s="34"/>
      <c r="P435" s="34"/>
      <c r="Q435" s="35"/>
      <c r="R435" s="18"/>
      <c r="S435" s="18"/>
    </row>
    <row r="436" spans="1:19">
      <c r="A436" s="18"/>
      <c r="B436" s="56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34"/>
      <c r="O436" s="34"/>
      <c r="P436" s="34"/>
      <c r="Q436" s="35"/>
      <c r="R436" s="18"/>
      <c r="S436" s="18"/>
    </row>
    <row r="437" spans="1:19">
      <c r="A437" s="18"/>
      <c r="B437" s="56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34"/>
      <c r="O437" s="34"/>
      <c r="P437" s="34"/>
      <c r="Q437" s="35"/>
      <c r="R437" s="18"/>
      <c r="S437" s="18"/>
    </row>
    <row r="438" spans="1:19">
      <c r="A438" s="18"/>
      <c r="B438" s="56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34"/>
      <c r="O438" s="34"/>
      <c r="P438" s="34"/>
      <c r="Q438" s="35"/>
      <c r="R438" s="18"/>
      <c r="S438" s="18"/>
    </row>
    <row r="439" spans="1:19">
      <c r="A439" s="18"/>
      <c r="B439" s="56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34"/>
      <c r="O439" s="34"/>
      <c r="P439" s="34"/>
      <c r="Q439" s="35"/>
      <c r="R439" s="18"/>
      <c r="S439" s="18"/>
    </row>
    <row r="440" spans="1:19">
      <c r="A440" s="18"/>
      <c r="B440" s="56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34"/>
      <c r="O440" s="34"/>
      <c r="P440" s="34"/>
      <c r="Q440" s="35"/>
      <c r="R440" s="18"/>
      <c r="S440" s="18"/>
    </row>
    <row r="441" spans="1:19">
      <c r="A441" s="18"/>
      <c r="B441" s="56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34"/>
      <c r="O441" s="34"/>
      <c r="P441" s="34"/>
      <c r="Q441" s="35"/>
      <c r="R441" s="18"/>
      <c r="S441" s="18"/>
    </row>
    <row r="442" spans="1:19">
      <c r="A442" s="18"/>
      <c r="B442" s="56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34"/>
      <c r="O442" s="34"/>
      <c r="P442" s="34"/>
      <c r="Q442" s="35"/>
      <c r="R442" s="18"/>
      <c r="S442" s="18"/>
    </row>
    <row r="443" spans="1:19">
      <c r="A443" s="18"/>
      <c r="B443" s="56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34"/>
      <c r="O443" s="34"/>
      <c r="P443" s="34"/>
      <c r="Q443" s="35"/>
      <c r="R443" s="18"/>
      <c r="S443" s="18"/>
    </row>
    <row r="444" spans="1:19">
      <c r="A444" s="18"/>
      <c r="B444" s="56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34"/>
      <c r="O444" s="34"/>
      <c r="P444" s="34"/>
      <c r="Q444" s="35"/>
      <c r="R444" s="18"/>
      <c r="S444" s="18"/>
    </row>
    <row r="445" spans="1:19">
      <c r="A445" s="18"/>
      <c r="B445" s="56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34"/>
      <c r="O445" s="34"/>
      <c r="P445" s="34"/>
      <c r="Q445" s="35"/>
      <c r="R445" s="18"/>
      <c r="S445" s="18"/>
    </row>
    <row r="446" spans="1:19">
      <c r="A446" s="18"/>
      <c r="B446" s="56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34"/>
      <c r="O446" s="34"/>
      <c r="P446" s="34"/>
      <c r="Q446" s="35"/>
      <c r="R446" s="18"/>
      <c r="S446" s="18"/>
    </row>
    <row r="447" spans="1:19">
      <c r="A447" s="18"/>
      <c r="B447" s="56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34"/>
      <c r="O447" s="34"/>
      <c r="P447" s="34"/>
      <c r="Q447" s="35"/>
      <c r="R447" s="18"/>
      <c r="S447" s="18"/>
    </row>
    <row r="448" spans="1:19">
      <c r="A448" s="18"/>
      <c r="B448" s="56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34"/>
      <c r="O448" s="34"/>
      <c r="P448" s="34"/>
      <c r="Q448" s="35"/>
      <c r="R448" s="18"/>
      <c r="S448" s="18"/>
    </row>
    <row r="449" spans="1:19">
      <c r="A449" s="18"/>
      <c r="B449" s="56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34"/>
      <c r="O449" s="34"/>
      <c r="P449" s="34"/>
      <c r="Q449" s="35"/>
      <c r="R449" s="18"/>
      <c r="S449" s="18"/>
    </row>
    <row r="450" spans="1:19">
      <c r="A450" s="18"/>
      <c r="B450" s="56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34"/>
      <c r="O450" s="34"/>
      <c r="P450" s="34"/>
      <c r="Q450" s="35"/>
      <c r="R450" s="18"/>
      <c r="S450" s="18"/>
    </row>
    <row r="451" spans="1:19">
      <c r="A451" s="18"/>
      <c r="B451" s="56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34"/>
      <c r="O451" s="34"/>
      <c r="P451" s="34"/>
      <c r="Q451" s="35"/>
      <c r="R451" s="18"/>
      <c r="S451" s="18"/>
    </row>
    <row r="452" spans="1:19">
      <c r="A452" s="18"/>
      <c r="B452" s="56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34"/>
      <c r="O452" s="34"/>
      <c r="P452" s="34"/>
      <c r="Q452" s="35"/>
      <c r="R452" s="18"/>
      <c r="S452" s="18"/>
    </row>
    <row r="453" spans="1:19">
      <c r="A453" s="18"/>
      <c r="B453" s="56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34"/>
      <c r="O453" s="34"/>
      <c r="P453" s="34"/>
      <c r="Q453" s="35"/>
      <c r="R453" s="18"/>
      <c r="S453" s="18"/>
    </row>
    <row r="454" spans="1:19">
      <c r="A454" s="18"/>
      <c r="B454" s="56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34"/>
      <c r="O454" s="34"/>
      <c r="P454" s="34"/>
      <c r="Q454" s="35"/>
      <c r="R454" s="18"/>
      <c r="S454" s="18"/>
    </row>
    <row r="455" spans="1:19">
      <c r="A455" s="18"/>
      <c r="B455" s="56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34"/>
      <c r="O455" s="34"/>
      <c r="P455" s="34"/>
      <c r="Q455" s="35"/>
      <c r="R455" s="18"/>
      <c r="S455" s="18"/>
    </row>
    <row r="456" spans="1:19">
      <c r="A456" s="18"/>
      <c r="B456" s="56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34"/>
      <c r="O456" s="34"/>
      <c r="P456" s="34"/>
      <c r="Q456" s="35"/>
      <c r="R456" s="18"/>
      <c r="S456" s="18"/>
    </row>
    <row r="457" spans="1:19">
      <c r="A457" s="18"/>
      <c r="B457" s="56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34"/>
      <c r="O457" s="34"/>
      <c r="P457" s="34"/>
      <c r="Q457" s="35"/>
      <c r="R457" s="18"/>
      <c r="S457" s="18"/>
    </row>
    <row r="458" spans="1:19">
      <c r="A458" s="18"/>
      <c r="B458" s="56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34"/>
      <c r="O458" s="34"/>
      <c r="P458" s="34"/>
      <c r="Q458" s="35"/>
      <c r="R458" s="18"/>
      <c r="S458" s="18"/>
    </row>
    <row r="459" spans="1:19">
      <c r="A459" s="18"/>
      <c r="B459" s="56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34"/>
      <c r="O459" s="34"/>
      <c r="P459" s="34"/>
      <c r="Q459" s="35"/>
      <c r="R459" s="18"/>
      <c r="S459" s="18"/>
    </row>
    <row r="460" spans="1:19">
      <c r="A460" s="18"/>
      <c r="B460" s="56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34"/>
      <c r="O460" s="34"/>
      <c r="P460" s="34"/>
      <c r="Q460" s="35"/>
      <c r="R460" s="18"/>
      <c r="S460" s="18"/>
    </row>
    <row r="461" spans="1:19">
      <c r="A461" s="18"/>
      <c r="B461" s="56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34"/>
      <c r="O461" s="34"/>
      <c r="P461" s="34"/>
      <c r="Q461" s="35"/>
      <c r="R461" s="18"/>
      <c r="S461" s="18"/>
    </row>
    <row r="462" spans="1:19">
      <c r="A462" s="18"/>
      <c r="B462" s="56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34"/>
      <c r="O462" s="34"/>
      <c r="P462" s="34"/>
      <c r="Q462" s="35"/>
      <c r="R462" s="18"/>
      <c r="S462" s="18"/>
    </row>
    <row r="463" spans="1:19">
      <c r="A463" s="18"/>
      <c r="B463" s="56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34"/>
      <c r="O463" s="34"/>
      <c r="P463" s="34"/>
      <c r="Q463" s="35"/>
      <c r="R463" s="18"/>
      <c r="S463" s="18"/>
    </row>
    <row r="464" spans="1:19">
      <c r="A464" s="18"/>
      <c r="B464" s="56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34"/>
      <c r="O464" s="34"/>
      <c r="P464" s="34"/>
      <c r="Q464" s="35"/>
      <c r="R464" s="18"/>
      <c r="S464" s="18"/>
    </row>
    <row r="465" spans="1:19">
      <c r="A465" s="18"/>
      <c r="B465" s="56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34"/>
      <c r="O465" s="34"/>
      <c r="P465" s="34"/>
      <c r="Q465" s="35"/>
      <c r="R465" s="18"/>
      <c r="S465" s="18"/>
    </row>
    <row r="466" spans="1:19">
      <c r="A466" s="18"/>
      <c r="B466" s="56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34"/>
      <c r="O466" s="34"/>
      <c r="P466" s="34"/>
      <c r="Q466" s="35"/>
      <c r="R466" s="18"/>
      <c r="S466" s="18"/>
    </row>
    <row r="467" spans="1:19">
      <c r="A467" s="18"/>
      <c r="B467" s="56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34"/>
      <c r="O467" s="34"/>
      <c r="P467" s="34"/>
      <c r="Q467" s="35"/>
      <c r="R467" s="18"/>
      <c r="S467" s="18"/>
    </row>
    <row r="468" spans="1:19">
      <c r="A468" s="18"/>
      <c r="B468" s="56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34"/>
      <c r="O468" s="34"/>
      <c r="P468" s="34"/>
      <c r="Q468" s="35"/>
      <c r="R468" s="18"/>
      <c r="S468" s="18"/>
    </row>
    <row r="469" spans="1:19">
      <c r="A469" s="18"/>
      <c r="B469" s="56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34"/>
      <c r="O469" s="34"/>
      <c r="P469" s="34"/>
      <c r="Q469" s="35"/>
      <c r="R469" s="18"/>
      <c r="S469" s="18"/>
    </row>
    <row r="470" spans="1:19">
      <c r="A470" s="18"/>
      <c r="B470" s="56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34"/>
      <c r="O470" s="34"/>
      <c r="P470" s="34"/>
      <c r="Q470" s="35"/>
      <c r="R470" s="18"/>
      <c r="S470" s="18"/>
    </row>
    <row r="471" spans="1:19">
      <c r="A471" s="18"/>
      <c r="B471" s="56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34"/>
      <c r="O471" s="34"/>
      <c r="P471" s="34"/>
      <c r="Q471" s="35"/>
      <c r="R471" s="18"/>
      <c r="S471" s="18"/>
    </row>
    <row r="472" spans="1:19">
      <c r="A472" s="18"/>
      <c r="B472" s="56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34"/>
      <c r="O472" s="34"/>
      <c r="P472" s="34"/>
      <c r="Q472" s="35"/>
      <c r="R472" s="18"/>
      <c r="S472" s="18"/>
    </row>
    <row r="473" spans="1:19">
      <c r="A473" s="18"/>
      <c r="B473" s="56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34"/>
      <c r="O473" s="34"/>
      <c r="P473" s="34"/>
      <c r="Q473" s="35"/>
      <c r="R473" s="18"/>
      <c r="S473" s="18"/>
    </row>
    <row r="474" spans="1:19">
      <c r="A474" s="18"/>
      <c r="B474" s="56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34"/>
      <c r="O474" s="34"/>
      <c r="P474" s="34"/>
      <c r="Q474" s="35"/>
      <c r="R474" s="18"/>
      <c r="S474" s="18"/>
    </row>
    <row r="475" spans="1:19">
      <c r="A475" s="18"/>
      <c r="B475" s="56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34"/>
      <c r="O475" s="34"/>
      <c r="P475" s="34"/>
      <c r="Q475" s="35"/>
      <c r="R475" s="18"/>
      <c r="S475" s="18"/>
    </row>
    <row r="476" spans="1:19">
      <c r="A476" s="18"/>
      <c r="B476" s="56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34"/>
      <c r="O476" s="34"/>
      <c r="P476" s="34"/>
      <c r="Q476" s="35"/>
      <c r="R476" s="18"/>
      <c r="S476" s="18"/>
    </row>
    <row r="477" spans="1:19">
      <c r="A477" s="18"/>
      <c r="B477" s="56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34"/>
      <c r="O477" s="34"/>
      <c r="P477" s="34"/>
      <c r="Q477" s="35"/>
      <c r="R477" s="18"/>
      <c r="S477" s="18"/>
    </row>
    <row r="478" spans="1:19">
      <c r="A478" s="18"/>
      <c r="B478" s="56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34"/>
      <c r="O478" s="34"/>
      <c r="P478" s="34"/>
      <c r="Q478" s="35"/>
      <c r="R478" s="18"/>
      <c r="S478" s="18"/>
    </row>
    <row r="479" spans="1:19">
      <c r="A479" s="18"/>
      <c r="B479" s="56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34"/>
      <c r="O479" s="34"/>
      <c r="P479" s="34"/>
      <c r="Q479" s="35"/>
      <c r="R479" s="18"/>
      <c r="S479" s="18"/>
    </row>
    <row r="480" spans="1:19">
      <c r="A480" s="18"/>
      <c r="B480" s="56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34"/>
      <c r="O480" s="34"/>
      <c r="P480" s="34"/>
      <c r="Q480" s="35"/>
      <c r="R480" s="18"/>
      <c r="S480" s="18"/>
    </row>
    <row r="481" spans="1:19">
      <c r="A481" s="18"/>
      <c r="B481" s="56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34"/>
      <c r="O481" s="34"/>
      <c r="P481" s="34"/>
      <c r="Q481" s="35"/>
      <c r="R481" s="18"/>
      <c r="S481" s="18"/>
    </row>
    <row r="482" spans="1:19">
      <c r="A482" s="18"/>
      <c r="B482" s="56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34"/>
      <c r="O482" s="34"/>
      <c r="P482" s="34"/>
      <c r="Q482" s="35"/>
      <c r="R482" s="18"/>
      <c r="S482" s="18"/>
    </row>
    <row r="483" spans="1:19">
      <c r="A483" s="18"/>
      <c r="B483" s="56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34"/>
      <c r="O483" s="34"/>
      <c r="P483" s="34"/>
      <c r="Q483" s="35"/>
      <c r="R483" s="18"/>
      <c r="S483" s="18"/>
    </row>
    <row r="484" spans="1:19">
      <c r="A484" s="18"/>
      <c r="B484" s="56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34"/>
      <c r="O484" s="34"/>
      <c r="P484" s="34"/>
      <c r="Q484" s="35"/>
      <c r="R484" s="18"/>
      <c r="S484" s="18"/>
    </row>
    <row r="485" spans="1:19">
      <c r="A485" s="18"/>
      <c r="B485" s="56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34"/>
      <c r="O485" s="34"/>
      <c r="P485" s="34"/>
      <c r="Q485" s="35"/>
      <c r="R485" s="18"/>
      <c r="S485" s="18"/>
    </row>
    <row r="486" spans="1:19">
      <c r="A486" s="18"/>
      <c r="B486" s="56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34"/>
      <c r="O486" s="34"/>
      <c r="P486" s="34"/>
      <c r="Q486" s="35"/>
      <c r="R486" s="18"/>
      <c r="S486" s="18"/>
    </row>
    <row r="487" spans="1:19">
      <c r="A487" s="18"/>
      <c r="B487" s="56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34"/>
      <c r="O487" s="34"/>
      <c r="P487" s="34"/>
      <c r="Q487" s="35"/>
      <c r="R487" s="18"/>
      <c r="S487" s="18"/>
    </row>
    <row r="488" spans="1:19">
      <c r="A488" s="18"/>
      <c r="B488" s="56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34"/>
      <c r="O488" s="34"/>
      <c r="P488" s="34"/>
      <c r="Q488" s="35"/>
      <c r="R488" s="18"/>
      <c r="S488" s="18"/>
    </row>
    <row r="489" spans="1:19">
      <c r="A489" s="18"/>
      <c r="B489" s="56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34"/>
      <c r="O489" s="34"/>
      <c r="P489" s="34"/>
      <c r="Q489" s="35"/>
      <c r="R489" s="18"/>
      <c r="S489" s="18"/>
    </row>
    <row r="490" spans="1:19">
      <c r="A490" s="18"/>
      <c r="B490" s="56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34"/>
      <c r="O490" s="34"/>
      <c r="P490" s="34"/>
      <c r="Q490" s="35"/>
      <c r="R490" s="18"/>
      <c r="S490" s="18"/>
    </row>
    <row r="491" spans="1:19">
      <c r="A491" s="18"/>
      <c r="B491" s="56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34"/>
      <c r="O491" s="34"/>
      <c r="P491" s="34"/>
      <c r="Q491" s="35"/>
      <c r="R491" s="18"/>
      <c r="S491" s="18"/>
    </row>
    <row r="492" spans="1:19">
      <c r="A492" s="18"/>
      <c r="B492" s="56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34"/>
      <c r="O492" s="34"/>
      <c r="P492" s="34"/>
      <c r="Q492" s="35"/>
      <c r="R492" s="18"/>
      <c r="S492" s="18"/>
    </row>
    <row r="493" spans="1:19">
      <c r="A493" s="18"/>
      <c r="B493" s="56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34"/>
      <c r="O493" s="34"/>
      <c r="P493" s="34"/>
      <c r="Q493" s="35"/>
      <c r="R493" s="18"/>
      <c r="S493" s="18"/>
    </row>
    <row r="494" spans="1:19">
      <c r="A494" s="18"/>
      <c r="B494" s="56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34"/>
      <c r="O494" s="34"/>
      <c r="P494" s="34"/>
      <c r="Q494" s="35"/>
      <c r="R494" s="18"/>
      <c r="S494" s="18"/>
    </row>
    <row r="495" spans="1:19">
      <c r="A495" s="18"/>
      <c r="B495" s="56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34"/>
      <c r="O495" s="34"/>
      <c r="P495" s="34"/>
      <c r="Q495" s="35"/>
      <c r="R495" s="18"/>
      <c r="S495" s="18"/>
    </row>
    <row r="496" spans="1:19">
      <c r="A496" s="18"/>
      <c r="B496" s="56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34"/>
      <c r="O496" s="34"/>
      <c r="P496" s="34"/>
      <c r="Q496" s="35"/>
      <c r="R496" s="18"/>
      <c r="S496" s="18"/>
    </row>
    <row r="497" spans="1:19">
      <c r="A497" s="18"/>
      <c r="B497" s="56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34"/>
      <c r="O497" s="34"/>
      <c r="P497" s="34"/>
      <c r="Q497" s="35"/>
      <c r="R497" s="18"/>
      <c r="S497" s="18"/>
    </row>
    <row r="498" spans="1:19">
      <c r="A498" s="18"/>
      <c r="B498" s="56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34"/>
      <c r="O498" s="34"/>
      <c r="P498" s="34"/>
      <c r="Q498" s="35"/>
      <c r="R498" s="18"/>
      <c r="S498" s="18"/>
    </row>
    <row r="499" spans="1:19">
      <c r="A499" s="18"/>
      <c r="B499" s="56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34"/>
      <c r="O499" s="34"/>
      <c r="P499" s="34"/>
      <c r="Q499" s="35"/>
      <c r="R499" s="18"/>
      <c r="S499" s="18"/>
    </row>
    <row r="500" spans="1:19">
      <c r="A500" s="18"/>
      <c r="B500" s="56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34"/>
      <c r="O500" s="34"/>
      <c r="P500" s="34"/>
      <c r="Q500" s="35"/>
      <c r="R500" s="18"/>
      <c r="S500" s="18"/>
    </row>
    <row r="501" spans="1:19">
      <c r="A501" s="18"/>
      <c r="B501" s="56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34"/>
      <c r="O501" s="34"/>
      <c r="P501" s="34"/>
      <c r="Q501" s="35"/>
      <c r="R501" s="18"/>
      <c r="S501" s="18"/>
    </row>
    <row r="502" spans="1:19">
      <c r="A502" s="18"/>
      <c r="B502" s="56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34"/>
      <c r="O502" s="34"/>
      <c r="P502" s="34"/>
      <c r="Q502" s="35"/>
      <c r="R502" s="18"/>
      <c r="S502" s="18"/>
    </row>
    <row r="503" spans="1:19">
      <c r="A503" s="18"/>
      <c r="B503" s="56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34"/>
      <c r="O503" s="34"/>
      <c r="P503" s="34"/>
      <c r="Q503" s="35"/>
      <c r="R503" s="18"/>
      <c r="S503" s="18"/>
    </row>
    <row r="504" spans="1:19">
      <c r="A504" s="18"/>
      <c r="B504" s="56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34"/>
      <c r="O504" s="34"/>
      <c r="P504" s="34"/>
      <c r="Q504" s="35"/>
      <c r="R504" s="18"/>
      <c r="S504" s="18"/>
    </row>
    <row r="505" spans="1:19">
      <c r="A505" s="18"/>
      <c r="B505" s="56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34"/>
      <c r="O505" s="34"/>
      <c r="P505" s="34"/>
      <c r="Q505" s="35"/>
      <c r="R505" s="18"/>
      <c r="S505" s="18"/>
    </row>
    <row r="506" spans="1:19">
      <c r="A506" s="18"/>
      <c r="B506" s="56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34"/>
      <c r="O506" s="34"/>
      <c r="P506" s="34"/>
      <c r="Q506" s="35"/>
      <c r="R506" s="18"/>
      <c r="S506" s="18"/>
    </row>
    <row r="507" spans="1:19">
      <c r="A507" s="18"/>
      <c r="B507" s="56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34"/>
      <c r="O507" s="34"/>
      <c r="P507" s="34"/>
      <c r="Q507" s="35"/>
      <c r="R507" s="18"/>
      <c r="S507" s="18"/>
    </row>
    <row r="508" spans="1:19">
      <c r="A508" s="18"/>
      <c r="B508" s="56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34"/>
      <c r="O508" s="34"/>
      <c r="P508" s="34"/>
      <c r="Q508" s="35"/>
      <c r="R508" s="18"/>
      <c r="S508" s="18"/>
    </row>
    <row r="509" spans="1:19">
      <c r="A509" s="18"/>
      <c r="B509" s="56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34"/>
      <c r="O509" s="34"/>
      <c r="P509" s="34"/>
      <c r="Q509" s="35"/>
      <c r="R509" s="18"/>
      <c r="S509" s="18"/>
    </row>
    <row r="510" spans="1:19">
      <c r="A510" s="18"/>
      <c r="B510" s="56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34"/>
      <c r="O510" s="34"/>
      <c r="P510" s="34"/>
      <c r="Q510" s="35"/>
      <c r="R510" s="18"/>
      <c r="S510" s="18"/>
    </row>
    <row r="511" spans="1:19">
      <c r="A511" s="18"/>
      <c r="B511" s="56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34"/>
      <c r="O511" s="34"/>
      <c r="P511" s="34"/>
      <c r="Q511" s="35"/>
      <c r="R511" s="18"/>
      <c r="S511" s="18"/>
    </row>
    <row r="512" spans="1:19">
      <c r="A512" s="18"/>
      <c r="B512" s="56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34"/>
      <c r="O512" s="34"/>
      <c r="P512" s="34"/>
      <c r="Q512" s="35"/>
      <c r="R512" s="18"/>
      <c r="S512" s="18"/>
    </row>
    <row r="513" spans="1:19">
      <c r="A513" s="18"/>
      <c r="B513" s="56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34"/>
      <c r="O513" s="34"/>
      <c r="P513" s="34"/>
      <c r="Q513" s="35"/>
      <c r="R513" s="18"/>
      <c r="S513" s="18"/>
    </row>
    <row r="514" spans="1:19">
      <c r="A514" s="18"/>
      <c r="B514" s="56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34"/>
      <c r="O514" s="34"/>
      <c r="P514" s="34"/>
      <c r="Q514" s="35"/>
      <c r="R514" s="18"/>
      <c r="S514" s="18"/>
    </row>
    <row r="515" spans="1:19">
      <c r="A515" s="18"/>
      <c r="B515" s="56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34"/>
      <c r="O515" s="34"/>
      <c r="P515" s="34"/>
      <c r="Q515" s="35"/>
      <c r="R515" s="18"/>
      <c r="S515" s="18"/>
    </row>
    <row r="516" spans="1:19">
      <c r="A516" s="18"/>
      <c r="B516" s="56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34"/>
      <c r="O516" s="34"/>
      <c r="P516" s="34"/>
      <c r="Q516" s="35"/>
      <c r="R516" s="18"/>
      <c r="S516" s="18"/>
    </row>
    <row r="517" spans="1:19">
      <c r="A517" s="18"/>
      <c r="B517" s="56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34"/>
      <c r="O517" s="34"/>
      <c r="P517" s="34"/>
      <c r="Q517" s="35"/>
      <c r="R517" s="18"/>
      <c r="S517" s="18"/>
    </row>
    <row r="518" spans="1:19">
      <c r="A518" s="18"/>
      <c r="B518" s="56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34"/>
      <c r="O518" s="34"/>
      <c r="P518" s="34"/>
      <c r="Q518" s="35"/>
      <c r="R518" s="18"/>
      <c r="S518" s="18"/>
    </row>
    <row r="519" spans="1:19">
      <c r="A519" s="18"/>
      <c r="B519" s="56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34"/>
      <c r="O519" s="34"/>
      <c r="P519" s="34"/>
      <c r="Q519" s="35"/>
      <c r="R519" s="18"/>
      <c r="S519" s="18"/>
    </row>
    <row r="520" spans="1:19">
      <c r="A520" s="18"/>
      <c r="B520" s="56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34"/>
      <c r="O520" s="34"/>
      <c r="P520" s="34"/>
      <c r="Q520" s="35"/>
      <c r="R520" s="18"/>
      <c r="S520" s="18"/>
    </row>
    <row r="521" spans="1:19">
      <c r="A521" s="18"/>
      <c r="B521" s="56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34"/>
      <c r="O521" s="34"/>
      <c r="P521" s="34"/>
      <c r="Q521" s="35"/>
      <c r="R521" s="18"/>
      <c r="S521" s="18"/>
    </row>
    <row r="522" spans="1:19">
      <c r="A522" s="18"/>
      <c r="B522" s="56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34"/>
      <c r="O522" s="34"/>
      <c r="P522" s="34"/>
      <c r="Q522" s="35"/>
      <c r="R522" s="18"/>
      <c r="S522" s="18"/>
    </row>
    <row r="523" spans="1:19">
      <c r="A523" s="18"/>
      <c r="B523" s="56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34"/>
      <c r="O523" s="34"/>
      <c r="P523" s="34"/>
      <c r="Q523" s="35"/>
      <c r="R523" s="18"/>
      <c r="S523" s="18"/>
    </row>
    <row r="524" spans="1:19">
      <c r="A524" s="18"/>
      <c r="B524" s="56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34"/>
      <c r="O524" s="34"/>
      <c r="P524" s="34"/>
      <c r="Q524" s="35"/>
      <c r="R524" s="18"/>
      <c r="S524" s="18"/>
    </row>
    <row r="525" spans="1:19">
      <c r="A525" s="18"/>
      <c r="B525" s="56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34"/>
      <c r="O525" s="34"/>
      <c r="P525" s="34"/>
      <c r="Q525" s="35"/>
      <c r="R525" s="18"/>
      <c r="S525" s="18"/>
    </row>
    <row r="526" spans="1:19">
      <c r="A526" s="18"/>
      <c r="B526" s="56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34"/>
      <c r="O526" s="34"/>
      <c r="P526" s="34"/>
      <c r="Q526" s="35"/>
      <c r="R526" s="18"/>
      <c r="S526" s="18"/>
    </row>
    <row r="527" spans="1:19">
      <c r="A527" s="18"/>
      <c r="B527" s="56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34"/>
      <c r="O527" s="34"/>
      <c r="P527" s="34"/>
      <c r="Q527" s="35"/>
      <c r="R527" s="18"/>
      <c r="S527" s="18"/>
    </row>
    <row r="528" spans="1:19">
      <c r="A528" s="18"/>
      <c r="B528" s="56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34"/>
      <c r="O528" s="34"/>
      <c r="P528" s="34"/>
      <c r="Q528" s="35"/>
      <c r="R528" s="18"/>
      <c r="S528" s="18"/>
    </row>
    <row r="529" spans="1:19">
      <c r="A529" s="18"/>
      <c r="B529" s="56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34"/>
      <c r="O529" s="34"/>
      <c r="P529" s="34"/>
      <c r="Q529" s="35"/>
      <c r="R529" s="18"/>
      <c r="S529" s="18"/>
    </row>
    <row r="530" spans="1:19">
      <c r="A530" s="18"/>
      <c r="B530" s="56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34"/>
      <c r="O530" s="34"/>
      <c r="P530" s="34"/>
      <c r="Q530" s="35"/>
      <c r="R530" s="18"/>
      <c r="S530" s="18"/>
    </row>
    <row r="531" spans="1:19">
      <c r="A531" s="18"/>
      <c r="B531" s="56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34"/>
      <c r="O531" s="34"/>
      <c r="P531" s="34"/>
      <c r="Q531" s="35"/>
      <c r="R531" s="18"/>
      <c r="S531" s="18"/>
    </row>
    <row r="532" spans="1:19">
      <c r="A532" s="18"/>
      <c r="B532" s="56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34"/>
      <c r="O532" s="34"/>
      <c r="P532" s="34"/>
      <c r="Q532" s="35"/>
      <c r="R532" s="18"/>
      <c r="S532" s="18"/>
    </row>
    <row r="533" spans="1:19">
      <c r="A533" s="18"/>
      <c r="B533" s="56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34"/>
      <c r="O533" s="34"/>
      <c r="P533" s="34"/>
      <c r="Q533" s="35"/>
      <c r="R533" s="18"/>
      <c r="S533" s="18"/>
    </row>
    <row r="534" spans="1:19">
      <c r="A534" s="18"/>
      <c r="B534" s="56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34"/>
      <c r="O534" s="34"/>
      <c r="P534" s="34"/>
      <c r="Q534" s="35"/>
      <c r="R534" s="18"/>
      <c r="S534" s="18"/>
    </row>
    <row r="535" spans="1:19">
      <c r="A535" s="18"/>
      <c r="B535" s="56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34"/>
      <c r="O535" s="34"/>
      <c r="P535" s="34"/>
      <c r="Q535" s="35"/>
      <c r="R535" s="18"/>
      <c r="S535" s="18"/>
    </row>
    <row r="536" spans="1:19">
      <c r="A536" s="18"/>
      <c r="B536" s="56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34"/>
      <c r="O536" s="34"/>
      <c r="P536" s="34"/>
      <c r="Q536" s="35"/>
      <c r="R536" s="18"/>
      <c r="S536" s="18"/>
    </row>
    <row r="537" spans="1:19">
      <c r="A537" s="18"/>
      <c r="B537" s="56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34"/>
      <c r="O537" s="34"/>
      <c r="P537" s="34"/>
      <c r="Q537" s="35"/>
      <c r="R537" s="18"/>
      <c r="S537" s="18"/>
    </row>
    <row r="538" spans="1:19">
      <c r="A538" s="18"/>
      <c r="B538" s="56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34"/>
      <c r="O538" s="34"/>
      <c r="P538" s="34"/>
      <c r="Q538" s="35"/>
      <c r="R538" s="18"/>
      <c r="S538" s="18"/>
    </row>
    <row r="539" spans="1:19">
      <c r="A539" s="18"/>
      <c r="B539" s="56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34"/>
      <c r="O539" s="34"/>
      <c r="P539" s="34"/>
      <c r="Q539" s="35"/>
      <c r="R539" s="18"/>
      <c r="S539" s="18"/>
    </row>
    <row r="540" spans="1:19">
      <c r="A540" s="18"/>
      <c r="B540" s="56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34"/>
      <c r="O540" s="34"/>
      <c r="P540" s="34"/>
      <c r="Q540" s="35"/>
      <c r="R540" s="18"/>
      <c r="S540" s="18"/>
    </row>
    <row r="541" spans="1:19">
      <c r="A541" s="18"/>
      <c r="B541" s="56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34"/>
      <c r="O541" s="34"/>
      <c r="P541" s="34"/>
      <c r="Q541" s="35"/>
      <c r="R541" s="18"/>
      <c r="S541" s="18"/>
    </row>
    <row r="542" spans="1:19">
      <c r="A542" s="18"/>
      <c r="B542" s="56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34"/>
      <c r="O542" s="34"/>
      <c r="P542" s="34"/>
      <c r="Q542" s="35"/>
      <c r="R542" s="18"/>
      <c r="S542" s="18"/>
    </row>
    <row r="543" spans="1:19">
      <c r="A543" s="18"/>
      <c r="B543" s="56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34"/>
      <c r="O543" s="34"/>
      <c r="P543" s="34"/>
      <c r="Q543" s="35"/>
      <c r="R543" s="18"/>
      <c r="S543" s="18"/>
    </row>
    <row r="544" spans="1:19">
      <c r="A544" s="18"/>
      <c r="B544" s="56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34"/>
      <c r="O544" s="34"/>
      <c r="P544" s="34"/>
      <c r="Q544" s="35"/>
      <c r="R544" s="18"/>
      <c r="S544" s="18"/>
    </row>
    <row r="545" spans="1:19">
      <c r="A545" s="18"/>
      <c r="B545" s="56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34"/>
      <c r="O545" s="34"/>
      <c r="P545" s="34"/>
      <c r="Q545" s="35"/>
      <c r="R545" s="18"/>
      <c r="S545" s="18"/>
    </row>
    <row r="546" spans="1:19">
      <c r="A546" s="18"/>
      <c r="B546" s="56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34"/>
      <c r="O546" s="34"/>
      <c r="P546" s="34"/>
      <c r="Q546" s="35"/>
      <c r="R546" s="18"/>
      <c r="S546" s="18"/>
    </row>
    <row r="547" spans="1:19">
      <c r="A547" s="18"/>
      <c r="B547" s="56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34"/>
      <c r="O547" s="34"/>
      <c r="P547" s="34"/>
      <c r="Q547" s="35"/>
      <c r="R547" s="18"/>
      <c r="S547" s="18"/>
    </row>
    <row r="548" spans="1:19">
      <c r="A548" s="18"/>
      <c r="B548" s="56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34"/>
      <c r="O548" s="34"/>
      <c r="P548" s="34"/>
      <c r="Q548" s="35"/>
      <c r="R548" s="18"/>
      <c r="S548" s="18"/>
    </row>
    <row r="549" spans="1:19">
      <c r="A549" s="18"/>
      <c r="B549" s="56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34"/>
      <c r="O549" s="34"/>
      <c r="P549" s="34"/>
      <c r="Q549" s="35"/>
      <c r="R549" s="18"/>
      <c r="S549" s="18"/>
    </row>
    <row r="550" spans="1:19">
      <c r="A550" s="18"/>
      <c r="B550" s="56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34"/>
      <c r="O550" s="34"/>
      <c r="P550" s="34"/>
      <c r="Q550" s="35"/>
      <c r="R550" s="18"/>
      <c r="S550" s="18"/>
    </row>
    <row r="551" spans="1:19">
      <c r="A551" s="18"/>
      <c r="B551" s="56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34"/>
      <c r="O551" s="34"/>
      <c r="P551" s="34"/>
      <c r="Q551" s="35"/>
      <c r="R551" s="18"/>
      <c r="S551" s="18"/>
    </row>
    <row r="552" spans="1:19">
      <c r="A552" s="18"/>
      <c r="B552" s="56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34"/>
      <c r="O552" s="34"/>
      <c r="P552" s="34"/>
      <c r="Q552" s="35"/>
      <c r="R552" s="18"/>
      <c r="S552" s="18"/>
    </row>
    <row r="553" spans="1:19">
      <c r="A553" s="18"/>
      <c r="B553" s="56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34"/>
      <c r="O553" s="34"/>
      <c r="P553" s="34"/>
      <c r="Q553" s="35"/>
      <c r="R553" s="18"/>
      <c r="S553" s="18"/>
    </row>
    <row r="554" spans="1:19">
      <c r="A554" s="18"/>
      <c r="B554" s="56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34"/>
      <c r="O554" s="34"/>
      <c r="P554" s="34"/>
      <c r="Q554" s="35"/>
      <c r="R554" s="18"/>
      <c r="S554" s="18"/>
    </row>
    <row r="555" spans="1:19">
      <c r="A555" s="18"/>
      <c r="B555" s="56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34"/>
      <c r="O555" s="34"/>
      <c r="P555" s="34"/>
      <c r="Q555" s="35"/>
      <c r="R555" s="18"/>
      <c r="S555" s="18"/>
    </row>
    <row r="556" spans="1:19">
      <c r="A556" s="18"/>
      <c r="B556" s="56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34"/>
      <c r="O556" s="34"/>
      <c r="P556" s="34"/>
      <c r="Q556" s="35"/>
      <c r="R556" s="18"/>
      <c r="S556" s="18"/>
    </row>
    <row r="557" spans="1:19">
      <c r="A557" s="18"/>
      <c r="B557" s="56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34"/>
      <c r="O557" s="34"/>
      <c r="P557" s="34"/>
      <c r="Q557" s="35"/>
      <c r="R557" s="18"/>
      <c r="S557" s="18"/>
    </row>
    <row r="558" spans="1:19">
      <c r="A558" s="18"/>
      <c r="B558" s="56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34"/>
      <c r="O558" s="34"/>
      <c r="P558" s="34"/>
      <c r="Q558" s="35"/>
      <c r="R558" s="18"/>
      <c r="S558" s="18"/>
    </row>
    <row r="559" spans="1:19">
      <c r="A559" s="18"/>
      <c r="B559" s="56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34"/>
      <c r="O559" s="34"/>
      <c r="P559" s="34"/>
      <c r="Q559" s="35"/>
      <c r="R559" s="18"/>
      <c r="S559" s="18"/>
    </row>
    <row r="560" spans="1:19">
      <c r="A560" s="18"/>
      <c r="B560" s="56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34"/>
      <c r="O560" s="34"/>
      <c r="P560" s="34"/>
      <c r="Q560" s="35"/>
      <c r="R560" s="18"/>
      <c r="S560" s="18"/>
    </row>
    <row r="561" spans="1:19">
      <c r="A561" s="18"/>
      <c r="B561" s="56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34"/>
      <c r="O561" s="34"/>
      <c r="P561" s="34"/>
      <c r="Q561" s="35"/>
      <c r="R561" s="18"/>
      <c r="S561" s="18"/>
    </row>
    <row r="562" spans="1:19">
      <c r="A562" s="18"/>
      <c r="B562" s="56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34"/>
      <c r="O562" s="34"/>
      <c r="P562" s="34"/>
      <c r="Q562" s="35"/>
      <c r="R562" s="18"/>
      <c r="S562" s="18"/>
    </row>
    <row r="563" spans="1:19">
      <c r="A563" s="18"/>
      <c r="B563" s="56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34"/>
      <c r="O563" s="34"/>
      <c r="P563" s="34"/>
      <c r="Q563" s="35"/>
      <c r="R563" s="18"/>
      <c r="S563" s="18"/>
    </row>
    <row r="564" spans="1:19">
      <c r="A564" s="18"/>
      <c r="B564" s="56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34"/>
      <c r="O564" s="34"/>
      <c r="P564" s="34"/>
      <c r="Q564" s="35"/>
      <c r="R564" s="18"/>
      <c r="S564" s="18"/>
    </row>
    <row r="565" spans="1:19">
      <c r="A565" s="18"/>
      <c r="B565" s="56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34"/>
      <c r="O565" s="34"/>
      <c r="P565" s="34"/>
      <c r="Q565" s="35"/>
      <c r="R565" s="18"/>
      <c r="S565" s="18"/>
    </row>
    <row r="566" spans="1:19">
      <c r="A566" s="18"/>
      <c r="B566" s="56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34"/>
      <c r="O566" s="34"/>
      <c r="P566" s="34"/>
      <c r="Q566" s="35"/>
      <c r="R566" s="18"/>
      <c r="S566" s="18"/>
    </row>
    <row r="567" spans="1:19">
      <c r="A567" s="18"/>
      <c r="B567" s="56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34"/>
      <c r="O567" s="34"/>
      <c r="P567" s="34"/>
      <c r="Q567" s="35"/>
      <c r="R567" s="18"/>
      <c r="S567" s="18"/>
    </row>
    <row r="568" spans="1:19">
      <c r="A568" s="18"/>
      <c r="B568" s="56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34"/>
      <c r="O568" s="34"/>
      <c r="P568" s="34"/>
      <c r="Q568" s="35"/>
      <c r="R568" s="18"/>
      <c r="S568" s="18"/>
    </row>
    <row r="569" spans="1:19">
      <c r="A569" s="18"/>
      <c r="B569" s="56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34"/>
      <c r="O569" s="34"/>
      <c r="P569" s="34"/>
      <c r="Q569" s="35"/>
      <c r="R569" s="18"/>
      <c r="S569" s="18"/>
    </row>
    <row r="570" spans="1:19">
      <c r="A570" s="18"/>
      <c r="B570" s="56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34"/>
      <c r="O570" s="34"/>
      <c r="P570" s="34"/>
      <c r="Q570" s="35"/>
      <c r="R570" s="18"/>
      <c r="S570" s="18"/>
    </row>
    <row r="571" spans="1:19">
      <c r="A571" s="18"/>
      <c r="B571" s="56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34"/>
      <c r="O571" s="34"/>
      <c r="P571" s="34"/>
      <c r="Q571" s="35"/>
      <c r="R571" s="18"/>
      <c r="S571" s="18"/>
    </row>
    <row r="572" spans="1:19">
      <c r="A572" s="18"/>
      <c r="B572" s="56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34"/>
      <c r="O572" s="34"/>
      <c r="P572" s="34"/>
      <c r="Q572" s="35"/>
      <c r="R572" s="18"/>
      <c r="S572" s="18"/>
    </row>
    <row r="573" spans="1:19">
      <c r="A573" s="18"/>
      <c r="B573" s="56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34"/>
      <c r="O573" s="34"/>
      <c r="P573" s="34"/>
      <c r="Q573" s="35"/>
      <c r="R573" s="18"/>
      <c r="S573" s="18"/>
    </row>
    <row r="574" spans="1:19">
      <c r="A574" s="18"/>
      <c r="B574" s="56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34"/>
      <c r="O574" s="34"/>
      <c r="P574" s="34"/>
      <c r="Q574" s="35"/>
      <c r="R574" s="18"/>
      <c r="S574" s="18"/>
    </row>
    <row r="575" spans="1:19">
      <c r="A575" s="18"/>
      <c r="B575" s="56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34"/>
      <c r="O575" s="34"/>
      <c r="P575" s="34"/>
      <c r="Q575" s="35"/>
      <c r="R575" s="18"/>
      <c r="S575" s="18"/>
    </row>
    <row r="576" spans="1:19">
      <c r="A576" s="18"/>
      <c r="B576" s="56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34"/>
      <c r="O576" s="34"/>
      <c r="P576" s="34"/>
      <c r="Q576" s="35"/>
      <c r="R576" s="18"/>
      <c r="S576" s="18"/>
    </row>
    <row r="577" spans="1:19">
      <c r="A577" s="18"/>
      <c r="B577" s="56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34"/>
      <c r="O577" s="34"/>
      <c r="P577" s="34"/>
      <c r="Q577" s="35"/>
      <c r="R577" s="18"/>
      <c r="S577" s="18"/>
    </row>
    <row r="578" spans="1:19">
      <c r="A578" s="18"/>
      <c r="B578" s="56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34"/>
      <c r="O578" s="34"/>
      <c r="P578" s="34"/>
      <c r="Q578" s="35"/>
      <c r="R578" s="18"/>
      <c r="S578" s="18"/>
    </row>
    <row r="579" spans="1:19">
      <c r="A579" s="18"/>
      <c r="B579" s="56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34"/>
      <c r="O579" s="34"/>
      <c r="P579" s="34"/>
      <c r="Q579" s="35"/>
      <c r="R579" s="18"/>
      <c r="S579" s="18"/>
    </row>
    <row r="580" spans="1:19">
      <c r="A580" s="18"/>
      <c r="B580" s="56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34"/>
      <c r="O580" s="34"/>
      <c r="P580" s="34"/>
      <c r="Q580" s="35"/>
      <c r="R580" s="18"/>
      <c r="S580" s="18"/>
    </row>
    <row r="581" spans="1:19">
      <c r="A581" s="18"/>
      <c r="B581" s="56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34"/>
      <c r="O581" s="34"/>
      <c r="P581" s="34"/>
      <c r="Q581" s="35"/>
      <c r="R581" s="18"/>
      <c r="S581" s="18"/>
    </row>
    <row r="582" spans="1:19">
      <c r="A582" s="18"/>
      <c r="B582" s="56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34"/>
      <c r="O582" s="34"/>
      <c r="P582" s="34"/>
      <c r="Q582" s="35"/>
      <c r="R582" s="18"/>
      <c r="S582" s="18"/>
    </row>
    <row r="583" spans="1:19">
      <c r="A583" s="18"/>
      <c r="B583" s="56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34"/>
      <c r="O583" s="34"/>
      <c r="P583" s="34"/>
      <c r="Q583" s="35"/>
      <c r="R583" s="18"/>
      <c r="S583" s="18"/>
    </row>
    <row r="584" spans="1:19">
      <c r="A584" s="18"/>
      <c r="B584" s="56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34"/>
      <c r="O584" s="34"/>
      <c r="P584" s="34"/>
      <c r="Q584" s="35"/>
      <c r="R584" s="18"/>
      <c r="S584" s="18"/>
    </row>
    <row r="585" spans="1:19">
      <c r="A585" s="18"/>
      <c r="B585" s="56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34"/>
      <c r="O585" s="34"/>
      <c r="P585" s="34"/>
      <c r="Q585" s="35"/>
      <c r="R585" s="18"/>
      <c r="S585" s="18"/>
    </row>
    <row r="586" spans="1:19">
      <c r="A586" s="18"/>
      <c r="B586" s="56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34"/>
      <c r="O586" s="34"/>
      <c r="P586" s="34"/>
      <c r="Q586" s="35"/>
      <c r="R586" s="18"/>
      <c r="S586" s="18"/>
    </row>
    <row r="587" spans="1:19">
      <c r="A587" s="18"/>
      <c r="B587" s="56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34"/>
      <c r="O587" s="34"/>
      <c r="P587" s="34"/>
      <c r="Q587" s="35"/>
      <c r="R587" s="18"/>
      <c r="S587" s="18"/>
    </row>
    <row r="588" spans="1:19">
      <c r="A588" s="18"/>
      <c r="B588" s="56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34"/>
      <c r="O588" s="34"/>
      <c r="P588" s="34"/>
      <c r="Q588" s="35"/>
      <c r="R588" s="18"/>
      <c r="S588" s="18"/>
    </row>
    <row r="589" spans="1:19">
      <c r="A589" s="18"/>
      <c r="B589" s="56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34"/>
      <c r="O589" s="34"/>
      <c r="P589" s="34"/>
      <c r="Q589" s="35"/>
      <c r="R589" s="18"/>
      <c r="S589" s="18"/>
    </row>
    <row r="590" spans="1:19">
      <c r="A590" s="18"/>
      <c r="B590" s="56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34"/>
      <c r="O590" s="34"/>
      <c r="P590" s="34"/>
      <c r="Q590" s="35"/>
      <c r="R590" s="18"/>
      <c r="S590" s="18"/>
    </row>
    <row r="591" spans="1:19">
      <c r="A591" s="18"/>
      <c r="B591" s="56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34"/>
      <c r="O591" s="34"/>
      <c r="P591" s="34"/>
      <c r="Q591" s="35"/>
      <c r="R591" s="18"/>
      <c r="S591" s="18"/>
    </row>
    <row r="592" spans="1:19">
      <c r="A592" s="18"/>
      <c r="B592" s="56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34"/>
      <c r="O592" s="34"/>
      <c r="P592" s="34"/>
      <c r="Q592" s="35"/>
      <c r="R592" s="18"/>
      <c r="S592" s="18"/>
    </row>
    <row r="593" spans="1:19">
      <c r="A593" s="18"/>
      <c r="B593" s="56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34"/>
      <c r="O593" s="34"/>
      <c r="P593" s="34"/>
      <c r="Q593" s="35"/>
      <c r="R593" s="18"/>
      <c r="S593" s="18"/>
    </row>
    <row r="594" spans="1:19">
      <c r="A594" s="18"/>
      <c r="B594" s="56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34"/>
      <c r="O594" s="34"/>
      <c r="P594" s="34"/>
      <c r="Q594" s="35"/>
      <c r="R594" s="18"/>
      <c r="S594" s="18"/>
    </row>
    <row r="595" spans="1:19">
      <c r="A595" s="18"/>
      <c r="B595" s="56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34"/>
      <c r="O595" s="34"/>
      <c r="P595" s="34"/>
      <c r="Q595" s="35"/>
      <c r="R595" s="18"/>
      <c r="S595" s="18"/>
    </row>
    <row r="596" spans="1:19">
      <c r="A596" s="18"/>
      <c r="B596" s="56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34"/>
      <c r="O596" s="34"/>
      <c r="P596" s="34"/>
      <c r="Q596" s="35"/>
      <c r="R596" s="18"/>
      <c r="S596" s="18"/>
    </row>
    <row r="597" spans="1:19">
      <c r="A597" s="18"/>
      <c r="B597" s="56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34"/>
      <c r="O597" s="34"/>
      <c r="P597" s="34"/>
      <c r="Q597" s="35"/>
      <c r="R597" s="18"/>
      <c r="S597" s="18"/>
    </row>
    <row r="598" spans="1:19">
      <c r="A598" s="18"/>
      <c r="B598" s="56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34"/>
      <c r="O598" s="34"/>
      <c r="P598" s="34"/>
      <c r="Q598" s="35"/>
      <c r="R598" s="18"/>
      <c r="S598" s="18"/>
    </row>
    <row r="599" spans="1:19">
      <c r="A599" s="18"/>
      <c r="B599" s="56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34"/>
      <c r="O599" s="34"/>
      <c r="P599" s="34"/>
      <c r="Q599" s="35"/>
      <c r="R599" s="18"/>
      <c r="S599" s="18"/>
    </row>
    <row r="600" spans="1:19">
      <c r="A600" s="18"/>
      <c r="B600" s="56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34"/>
      <c r="O600" s="34"/>
      <c r="P600" s="34"/>
      <c r="Q600" s="35"/>
      <c r="R600" s="18"/>
      <c r="S600" s="18"/>
    </row>
    <row r="601" spans="1:19">
      <c r="A601" s="18"/>
      <c r="B601" s="56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34"/>
      <c r="O601" s="34"/>
      <c r="P601" s="34"/>
      <c r="Q601" s="35"/>
      <c r="R601" s="18"/>
      <c r="S601" s="18"/>
    </row>
    <row r="602" spans="1:19">
      <c r="A602" s="18"/>
      <c r="B602" s="56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34"/>
      <c r="O602" s="34"/>
      <c r="P602" s="34"/>
      <c r="Q602" s="35"/>
      <c r="R602" s="18"/>
      <c r="S602" s="18"/>
    </row>
    <row r="603" spans="1:19">
      <c r="A603" s="18"/>
      <c r="B603" s="56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34"/>
      <c r="O603" s="34"/>
      <c r="P603" s="34"/>
      <c r="Q603" s="35"/>
      <c r="R603" s="18"/>
      <c r="S603" s="18"/>
    </row>
    <row r="604" spans="1:19">
      <c r="A604" s="18"/>
      <c r="B604" s="56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34"/>
      <c r="O604" s="34"/>
      <c r="P604" s="34"/>
      <c r="Q604" s="35"/>
      <c r="R604" s="18"/>
      <c r="S604" s="18"/>
    </row>
    <row r="605" spans="1:19">
      <c r="A605" s="18"/>
      <c r="B605" s="56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34"/>
      <c r="O605" s="34"/>
      <c r="P605" s="34"/>
      <c r="Q605" s="35"/>
      <c r="R605" s="18"/>
      <c r="S605" s="18"/>
    </row>
    <row r="606" spans="1:19">
      <c r="A606" s="18"/>
      <c r="B606" s="56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34"/>
      <c r="O606" s="34"/>
      <c r="P606" s="34"/>
      <c r="Q606" s="35"/>
      <c r="R606" s="18"/>
      <c r="S606" s="18"/>
    </row>
    <row r="607" spans="1:19">
      <c r="A607" s="18"/>
      <c r="B607" s="56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34"/>
      <c r="O607" s="34"/>
      <c r="P607" s="34"/>
      <c r="Q607" s="35"/>
      <c r="R607" s="18"/>
      <c r="S607" s="18"/>
    </row>
    <row r="608" spans="1:19">
      <c r="A608" s="18"/>
      <c r="B608" s="56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34"/>
      <c r="O608" s="34"/>
      <c r="P608" s="34"/>
      <c r="Q608" s="35"/>
      <c r="R608" s="18"/>
      <c r="S608" s="18"/>
    </row>
    <row r="609" spans="1:19">
      <c r="A609" s="18"/>
      <c r="B609" s="56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34"/>
      <c r="O609" s="34"/>
      <c r="P609" s="34"/>
      <c r="Q609" s="35"/>
      <c r="R609" s="18"/>
      <c r="S609" s="18"/>
    </row>
    <row r="610" spans="1:19">
      <c r="A610" s="18"/>
      <c r="B610" s="56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34"/>
      <c r="O610" s="34"/>
      <c r="P610" s="34"/>
      <c r="Q610" s="35"/>
      <c r="R610" s="18"/>
      <c r="S610" s="18"/>
    </row>
    <row r="611" spans="1:19">
      <c r="A611" s="18"/>
      <c r="B611" s="56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34"/>
      <c r="O611" s="34"/>
      <c r="P611" s="34"/>
      <c r="Q611" s="35"/>
      <c r="R611" s="18"/>
      <c r="S611" s="18"/>
    </row>
    <row r="612" spans="1:19">
      <c r="A612" s="18"/>
      <c r="B612" s="56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34"/>
      <c r="O612" s="34"/>
      <c r="P612" s="34"/>
      <c r="Q612" s="35"/>
      <c r="R612" s="18"/>
      <c r="S612" s="18"/>
    </row>
    <row r="613" spans="1:19">
      <c r="A613" s="18"/>
      <c r="B613" s="56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34"/>
      <c r="O613" s="34"/>
      <c r="P613" s="34"/>
      <c r="Q613" s="35"/>
      <c r="R613" s="18"/>
      <c r="S613" s="18"/>
    </row>
    <row r="614" spans="1:19">
      <c r="A614" s="18"/>
      <c r="B614" s="56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34"/>
      <c r="O614" s="34"/>
      <c r="P614" s="34"/>
      <c r="Q614" s="35"/>
      <c r="R614" s="18"/>
      <c r="S614" s="18"/>
    </row>
    <row r="615" spans="1:19">
      <c r="A615" s="18"/>
      <c r="B615" s="56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34"/>
      <c r="O615" s="34"/>
      <c r="P615" s="34"/>
      <c r="Q615" s="35"/>
      <c r="R615" s="18"/>
      <c r="S615" s="18"/>
    </row>
    <row r="616" spans="1:19">
      <c r="A616" s="18"/>
      <c r="B616" s="56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34"/>
      <c r="O616" s="34"/>
      <c r="P616" s="34"/>
      <c r="Q616" s="35"/>
      <c r="R616" s="18"/>
      <c r="S616" s="18"/>
    </row>
    <row r="617" spans="1:19">
      <c r="A617" s="18"/>
      <c r="B617" s="56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34"/>
      <c r="O617" s="34"/>
      <c r="P617" s="34"/>
      <c r="Q617" s="35"/>
      <c r="R617" s="18"/>
      <c r="S617" s="18"/>
    </row>
    <row r="618" spans="1:19">
      <c r="A618" s="18"/>
      <c r="B618" s="56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34"/>
      <c r="O618" s="34"/>
      <c r="P618" s="34"/>
      <c r="Q618" s="35"/>
      <c r="R618" s="18"/>
      <c r="S618" s="18"/>
    </row>
    <row r="619" spans="1:19">
      <c r="A619" s="18"/>
      <c r="B619" s="56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34"/>
      <c r="O619" s="34"/>
      <c r="P619" s="34"/>
      <c r="Q619" s="35"/>
      <c r="R619" s="18"/>
      <c r="S619" s="18"/>
    </row>
    <row r="620" spans="1:19">
      <c r="A620" s="18"/>
      <c r="B620" s="56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34"/>
      <c r="O620" s="34"/>
      <c r="P620" s="34"/>
      <c r="Q620" s="35"/>
      <c r="R620" s="18"/>
      <c r="S620" s="18"/>
    </row>
    <row r="621" spans="1:19">
      <c r="A621" s="18"/>
      <c r="B621" s="56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34"/>
      <c r="O621" s="34"/>
      <c r="P621" s="34"/>
      <c r="Q621" s="35"/>
      <c r="R621" s="18"/>
      <c r="S621" s="18"/>
    </row>
    <row r="622" spans="1:19">
      <c r="A622" s="18"/>
      <c r="B622" s="56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34"/>
      <c r="O622" s="34"/>
      <c r="P622" s="34"/>
      <c r="Q622" s="35"/>
      <c r="R622" s="18"/>
      <c r="S622" s="18"/>
    </row>
    <row r="623" spans="1:19">
      <c r="A623" s="18"/>
      <c r="B623" s="56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34"/>
      <c r="O623" s="34"/>
      <c r="P623" s="34"/>
      <c r="Q623" s="35"/>
      <c r="R623" s="18"/>
      <c r="S623" s="18"/>
    </row>
    <row r="624" spans="1:19">
      <c r="A624" s="18"/>
      <c r="B624" s="56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34"/>
      <c r="O624" s="34"/>
      <c r="P624" s="34"/>
      <c r="Q624" s="35"/>
      <c r="R624" s="18"/>
      <c r="S624" s="18"/>
    </row>
    <row r="625" spans="1:19">
      <c r="A625" s="18"/>
      <c r="B625" s="56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34"/>
      <c r="O625" s="34"/>
      <c r="P625" s="34"/>
      <c r="Q625" s="35"/>
      <c r="R625" s="18"/>
      <c r="S625" s="18"/>
    </row>
    <row r="626" spans="1:19">
      <c r="A626" s="18"/>
      <c r="B626" s="56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34"/>
      <c r="O626" s="34"/>
      <c r="P626" s="34"/>
      <c r="Q626" s="35"/>
      <c r="R626" s="18"/>
      <c r="S626" s="18"/>
    </row>
    <row r="627" spans="1:19">
      <c r="A627" s="18"/>
      <c r="B627" s="56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34"/>
      <c r="O627" s="34"/>
      <c r="P627" s="34"/>
      <c r="Q627" s="35"/>
      <c r="R627" s="18"/>
      <c r="S627" s="18"/>
    </row>
    <row r="628" spans="1:19">
      <c r="A628" s="18"/>
      <c r="B628" s="56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34"/>
      <c r="O628" s="34"/>
      <c r="P628" s="34"/>
      <c r="Q628" s="35"/>
      <c r="R628" s="18"/>
      <c r="S628" s="18"/>
    </row>
    <row r="629" spans="1:19">
      <c r="A629" s="18"/>
      <c r="B629" s="56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34"/>
      <c r="O629" s="34"/>
      <c r="P629" s="34"/>
      <c r="Q629" s="35"/>
      <c r="R629" s="18"/>
      <c r="S629" s="18"/>
    </row>
    <row r="630" spans="1:19">
      <c r="A630" s="18"/>
      <c r="B630" s="56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34"/>
      <c r="O630" s="34"/>
      <c r="P630" s="34"/>
      <c r="Q630" s="35"/>
      <c r="R630" s="18"/>
      <c r="S630" s="18"/>
    </row>
    <row r="631" spans="1:19">
      <c r="A631" s="18"/>
      <c r="B631" s="56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34"/>
      <c r="O631" s="34"/>
      <c r="P631" s="34"/>
      <c r="Q631" s="35"/>
      <c r="R631" s="18"/>
      <c r="S631" s="18"/>
    </row>
    <row r="632" spans="1:19">
      <c r="A632" s="18"/>
      <c r="B632" s="56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34"/>
      <c r="O632" s="34"/>
      <c r="P632" s="34"/>
      <c r="Q632" s="35"/>
      <c r="R632" s="18"/>
      <c r="S632" s="18"/>
    </row>
    <row r="633" spans="1:19">
      <c r="A633" s="18"/>
      <c r="B633" s="56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34"/>
      <c r="O633" s="34"/>
      <c r="P633" s="34"/>
      <c r="Q633" s="35"/>
      <c r="R633" s="18"/>
      <c r="S633" s="18"/>
    </row>
    <row r="634" spans="1:19">
      <c r="A634" s="18"/>
      <c r="B634" s="56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34"/>
      <c r="O634" s="34"/>
      <c r="P634" s="34"/>
      <c r="Q634" s="35"/>
      <c r="R634" s="18"/>
      <c r="S634" s="18"/>
    </row>
    <row r="635" spans="1:19">
      <c r="A635" s="18"/>
      <c r="B635" s="56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34"/>
      <c r="O635" s="34"/>
      <c r="P635" s="34"/>
      <c r="Q635" s="35"/>
      <c r="R635" s="18"/>
      <c r="S635" s="18"/>
    </row>
    <row r="636" spans="1:19">
      <c r="A636" s="18"/>
      <c r="B636" s="56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34"/>
      <c r="O636" s="34"/>
      <c r="P636" s="34"/>
      <c r="Q636" s="35"/>
      <c r="R636" s="18"/>
      <c r="S636" s="18"/>
    </row>
    <row r="637" spans="1:19">
      <c r="A637" s="18"/>
      <c r="B637" s="56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34"/>
      <c r="O637" s="34"/>
      <c r="P637" s="34"/>
      <c r="Q637" s="35"/>
      <c r="R637" s="18"/>
      <c r="S637" s="18"/>
    </row>
    <row r="638" spans="1:19">
      <c r="A638" s="18"/>
      <c r="B638" s="56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34"/>
      <c r="O638" s="34"/>
      <c r="P638" s="34"/>
      <c r="Q638" s="35"/>
      <c r="R638" s="18"/>
      <c r="S638" s="18"/>
    </row>
    <row r="639" spans="1:19">
      <c r="A639" s="18"/>
      <c r="B639" s="56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34"/>
      <c r="O639" s="34"/>
      <c r="P639" s="34"/>
      <c r="Q639" s="35"/>
      <c r="R639" s="18"/>
      <c r="S639" s="18"/>
    </row>
    <row r="640" spans="1:19">
      <c r="A640" s="18"/>
      <c r="B640" s="56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34"/>
      <c r="O640" s="34"/>
      <c r="P640" s="34"/>
      <c r="Q640" s="35"/>
      <c r="R640" s="18"/>
      <c r="S640" s="18"/>
    </row>
    <row r="641" spans="1:19">
      <c r="A641" s="18"/>
      <c r="B641" s="56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34"/>
      <c r="O641" s="34"/>
      <c r="P641" s="34"/>
      <c r="Q641" s="35"/>
      <c r="R641" s="18"/>
      <c r="S641" s="18"/>
    </row>
    <row r="642" spans="1:19">
      <c r="A642" s="18"/>
      <c r="B642" s="56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34"/>
      <c r="O642" s="34"/>
      <c r="P642" s="34"/>
      <c r="Q642" s="35"/>
      <c r="R642" s="18"/>
      <c r="S642" s="18"/>
    </row>
    <row r="643" spans="1:19">
      <c r="A643" s="18"/>
      <c r="B643" s="56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34"/>
      <c r="O643" s="34"/>
      <c r="P643" s="34"/>
      <c r="Q643" s="35"/>
      <c r="R643" s="18"/>
      <c r="S643" s="18"/>
    </row>
    <row r="644" spans="1:19">
      <c r="A644" s="18"/>
      <c r="B644" s="56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34"/>
      <c r="O644" s="34"/>
      <c r="P644" s="34"/>
      <c r="Q644" s="35"/>
      <c r="R644" s="18"/>
      <c r="S644" s="18"/>
    </row>
    <row r="645" spans="1:19">
      <c r="A645" s="18"/>
      <c r="B645" s="56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34"/>
      <c r="O645" s="34"/>
      <c r="P645" s="34"/>
      <c r="Q645" s="35"/>
      <c r="R645" s="18"/>
      <c r="S645" s="18"/>
    </row>
    <row r="646" spans="1:19">
      <c r="A646" s="18"/>
      <c r="B646" s="56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34"/>
      <c r="O646" s="34"/>
      <c r="P646" s="34"/>
      <c r="Q646" s="35"/>
      <c r="R646" s="18"/>
      <c r="S646" s="18"/>
    </row>
    <row r="647" spans="1:19">
      <c r="A647" s="18"/>
      <c r="B647" s="56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34"/>
      <c r="O647" s="34"/>
      <c r="P647" s="34"/>
      <c r="Q647" s="35"/>
      <c r="R647" s="18"/>
      <c r="S647" s="18"/>
    </row>
    <row r="648" spans="1:19">
      <c r="A648" s="18"/>
      <c r="B648" s="56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34"/>
      <c r="O648" s="34"/>
      <c r="P648" s="34"/>
      <c r="Q648" s="35"/>
      <c r="R648" s="18"/>
      <c r="S648" s="18"/>
    </row>
    <row r="649" spans="1:19">
      <c r="A649" s="18"/>
      <c r="B649" s="56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34"/>
      <c r="O649" s="34"/>
      <c r="P649" s="34"/>
      <c r="Q649" s="35"/>
      <c r="R649" s="18"/>
      <c r="S649" s="18"/>
    </row>
    <row r="650" spans="1:19">
      <c r="A650" s="18"/>
      <c r="B650" s="56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34"/>
      <c r="O650" s="34"/>
      <c r="P650" s="34"/>
      <c r="Q650" s="35"/>
      <c r="R650" s="18"/>
      <c r="S650" s="18"/>
    </row>
    <row r="651" spans="1:19">
      <c r="A651" s="18"/>
      <c r="B651" s="56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34"/>
      <c r="O651" s="34"/>
      <c r="P651" s="34"/>
      <c r="Q651" s="35"/>
      <c r="R651" s="18"/>
      <c r="S651" s="18"/>
    </row>
    <row r="652" spans="1:19">
      <c r="A652" s="18"/>
      <c r="B652" s="56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34"/>
      <c r="O652" s="34"/>
      <c r="P652" s="34"/>
      <c r="Q652" s="35"/>
      <c r="R652" s="18"/>
      <c r="S652" s="18"/>
    </row>
    <row r="653" spans="1:19">
      <c r="A653" s="18"/>
      <c r="B653" s="56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34"/>
      <c r="O653" s="34"/>
      <c r="P653" s="34"/>
      <c r="Q653" s="35"/>
      <c r="R653" s="18"/>
      <c r="S653" s="18"/>
    </row>
    <row r="654" spans="1:19">
      <c r="A654" s="18"/>
      <c r="B654" s="56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34"/>
      <c r="O654" s="34"/>
      <c r="P654" s="34"/>
      <c r="Q654" s="35"/>
      <c r="R654" s="18"/>
      <c r="S654" s="18"/>
    </row>
    <row r="655" spans="1:19">
      <c r="A655" s="18"/>
      <c r="B655" s="56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34"/>
      <c r="O655" s="34"/>
      <c r="P655" s="34"/>
      <c r="Q655" s="35"/>
      <c r="R655" s="18"/>
      <c r="S655" s="18"/>
    </row>
    <row r="656" spans="1:19">
      <c r="A656" s="18"/>
      <c r="B656" s="56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34"/>
      <c r="O656" s="34"/>
      <c r="P656" s="34"/>
      <c r="Q656" s="35"/>
      <c r="R656" s="18"/>
      <c r="S656" s="18"/>
    </row>
    <row r="657" spans="1:19">
      <c r="A657" s="18"/>
      <c r="B657" s="56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34"/>
      <c r="O657" s="34"/>
      <c r="P657" s="34"/>
      <c r="Q657" s="35"/>
      <c r="R657" s="18"/>
      <c r="S657" s="18"/>
    </row>
    <row r="658" spans="1:19">
      <c r="A658" s="18"/>
      <c r="B658" s="56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34"/>
      <c r="O658" s="34"/>
      <c r="P658" s="34"/>
      <c r="Q658" s="35"/>
      <c r="R658" s="18"/>
      <c r="S658" s="18"/>
    </row>
    <row r="659" spans="1:19">
      <c r="A659" s="18"/>
      <c r="B659" s="56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34"/>
      <c r="O659" s="34"/>
      <c r="P659" s="34"/>
      <c r="Q659" s="35"/>
      <c r="R659" s="18"/>
      <c r="S659" s="18"/>
    </row>
    <row r="660" spans="1:19">
      <c r="A660" s="18"/>
      <c r="B660" s="56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34"/>
      <c r="O660" s="34"/>
      <c r="P660" s="34"/>
      <c r="Q660" s="35"/>
      <c r="R660" s="18"/>
      <c r="S660" s="18"/>
    </row>
    <row r="661" spans="1:19">
      <c r="A661" s="18"/>
      <c r="B661" s="56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34"/>
      <c r="O661" s="34"/>
      <c r="P661" s="34"/>
      <c r="Q661" s="35"/>
      <c r="R661" s="18"/>
      <c r="S661" s="18"/>
    </row>
    <row r="662" spans="1:19">
      <c r="A662" s="18"/>
      <c r="B662" s="56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34"/>
      <c r="O662" s="34"/>
      <c r="P662" s="34"/>
      <c r="Q662" s="35"/>
      <c r="R662" s="18"/>
      <c r="S662" s="18"/>
    </row>
    <row r="663" spans="1:19">
      <c r="A663" s="18"/>
      <c r="B663" s="56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34"/>
      <c r="O663" s="34"/>
      <c r="P663" s="34"/>
      <c r="Q663" s="35"/>
      <c r="R663" s="18"/>
      <c r="S663" s="18"/>
    </row>
    <row r="664" spans="1:19">
      <c r="A664" s="18"/>
      <c r="B664" s="56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34"/>
      <c r="O664" s="34"/>
      <c r="P664" s="34"/>
      <c r="Q664" s="35"/>
      <c r="R664" s="18"/>
      <c r="S664" s="18"/>
    </row>
    <row r="665" spans="1:19">
      <c r="A665" s="18"/>
      <c r="B665" s="56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34"/>
      <c r="O665" s="34"/>
      <c r="P665" s="34"/>
      <c r="Q665" s="35"/>
      <c r="R665" s="18"/>
      <c r="S665" s="18"/>
    </row>
    <row r="666" spans="1:19">
      <c r="A666" s="18"/>
      <c r="B666" s="56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34"/>
      <c r="O666" s="34"/>
      <c r="P666" s="34"/>
      <c r="Q666" s="35"/>
      <c r="R666" s="18"/>
      <c r="S666" s="18"/>
    </row>
    <row r="667" spans="1:19">
      <c r="A667" s="18"/>
      <c r="B667" s="56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34"/>
      <c r="O667" s="34"/>
      <c r="P667" s="34"/>
      <c r="Q667" s="35"/>
      <c r="R667" s="18"/>
      <c r="S667" s="18"/>
    </row>
    <row r="668" spans="1:19">
      <c r="A668" s="18"/>
      <c r="B668" s="56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34"/>
      <c r="O668" s="34"/>
      <c r="P668" s="34"/>
      <c r="Q668" s="35"/>
      <c r="R668" s="18"/>
      <c r="S668" s="18"/>
    </row>
    <row r="669" spans="1:19">
      <c r="A669" s="18"/>
      <c r="B669" s="56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34"/>
      <c r="O669" s="34"/>
      <c r="P669" s="34"/>
      <c r="Q669" s="35"/>
      <c r="R669" s="18"/>
      <c r="S669" s="18"/>
    </row>
    <row r="670" spans="1:19">
      <c r="A670" s="18"/>
      <c r="B670" s="56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34"/>
      <c r="O670" s="34"/>
      <c r="P670" s="34"/>
      <c r="Q670" s="35"/>
      <c r="R670" s="18"/>
      <c r="S670" s="18"/>
    </row>
    <row r="671" spans="1:19">
      <c r="A671" s="18"/>
      <c r="B671" s="56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34"/>
      <c r="O671" s="34"/>
      <c r="P671" s="34"/>
      <c r="Q671" s="35"/>
      <c r="R671" s="18"/>
      <c r="S671" s="18"/>
    </row>
    <row r="672" spans="1:19">
      <c r="A672" s="18"/>
      <c r="B672" s="56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34"/>
      <c r="O672" s="34"/>
      <c r="P672" s="34"/>
      <c r="Q672" s="35"/>
      <c r="R672" s="18"/>
      <c r="S672" s="18"/>
    </row>
    <row r="673" spans="1:19">
      <c r="A673" s="18"/>
      <c r="B673" s="56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34"/>
      <c r="O673" s="34"/>
      <c r="P673" s="34"/>
      <c r="Q673" s="35"/>
      <c r="R673" s="18"/>
      <c r="S673" s="18"/>
    </row>
    <row r="674" spans="1:19">
      <c r="A674" s="18"/>
      <c r="B674" s="56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34"/>
      <c r="O674" s="34"/>
      <c r="P674" s="34"/>
      <c r="Q674" s="35"/>
      <c r="R674" s="18"/>
      <c r="S674" s="18"/>
    </row>
    <row r="675" spans="1:19">
      <c r="A675" s="18"/>
      <c r="B675" s="56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34"/>
      <c r="O675" s="34"/>
      <c r="P675" s="34"/>
      <c r="Q675" s="35"/>
      <c r="R675" s="18"/>
      <c r="S675" s="18"/>
    </row>
    <row r="676" spans="1:19">
      <c r="A676" s="18"/>
      <c r="B676" s="56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34"/>
      <c r="O676" s="34"/>
      <c r="P676" s="34"/>
      <c r="Q676" s="35"/>
      <c r="R676" s="18"/>
      <c r="S676" s="18"/>
    </row>
    <row r="677" spans="1:19">
      <c r="A677" s="18"/>
      <c r="B677" s="56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34"/>
      <c r="O677" s="34"/>
      <c r="P677" s="34"/>
      <c r="Q677" s="35"/>
      <c r="R677" s="18"/>
      <c r="S677" s="18"/>
    </row>
    <row r="678" spans="1:19">
      <c r="A678" s="18"/>
      <c r="B678" s="56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34"/>
      <c r="O678" s="34"/>
      <c r="P678" s="34"/>
      <c r="Q678" s="35"/>
      <c r="R678" s="18"/>
      <c r="S678" s="18"/>
    </row>
    <row r="679" spans="1:19">
      <c r="A679" s="18"/>
      <c r="B679" s="56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34"/>
      <c r="O679" s="34"/>
      <c r="P679" s="34"/>
      <c r="Q679" s="35"/>
      <c r="R679" s="18"/>
      <c r="S679" s="18"/>
    </row>
    <row r="680" spans="1:19">
      <c r="A680" s="18"/>
      <c r="B680" s="56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34"/>
      <c r="O680" s="34"/>
      <c r="P680" s="34"/>
      <c r="Q680" s="35"/>
      <c r="R680" s="18"/>
      <c r="S680" s="18"/>
    </row>
    <row r="681" spans="1:19">
      <c r="A681" s="18"/>
      <c r="B681" s="56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34"/>
      <c r="O681" s="34"/>
      <c r="P681" s="34"/>
      <c r="Q681" s="35"/>
      <c r="R681" s="18"/>
      <c r="S681" s="18"/>
    </row>
    <row r="682" spans="1:19">
      <c r="A682" s="18"/>
      <c r="B682" s="56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34"/>
      <c r="O682" s="34"/>
      <c r="P682" s="34"/>
      <c r="Q682" s="35"/>
      <c r="R682" s="18"/>
      <c r="S682" s="18"/>
    </row>
    <row r="683" spans="1:19">
      <c r="A683" s="18"/>
      <c r="B683" s="56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34"/>
      <c r="O683" s="34"/>
      <c r="P683" s="34"/>
      <c r="Q683" s="35"/>
      <c r="R683" s="18"/>
      <c r="S683" s="18"/>
    </row>
    <row r="684" spans="1:19">
      <c r="A684" s="18"/>
      <c r="B684" s="56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34"/>
      <c r="O684" s="34"/>
      <c r="P684" s="34"/>
      <c r="Q684" s="35"/>
      <c r="R684" s="18"/>
      <c r="S684" s="18"/>
    </row>
    <row r="685" spans="1:19">
      <c r="A685" s="18"/>
      <c r="B685" s="56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34"/>
      <c r="O685" s="34"/>
      <c r="P685" s="34"/>
      <c r="Q685" s="35"/>
      <c r="R685" s="18"/>
      <c r="S685" s="18"/>
    </row>
    <row r="686" spans="1:19">
      <c r="A686" s="18"/>
      <c r="B686" s="56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34"/>
      <c r="O686" s="34"/>
      <c r="P686" s="34"/>
      <c r="Q686" s="35"/>
      <c r="R686" s="18"/>
      <c r="S686" s="18"/>
    </row>
    <row r="687" spans="1:19">
      <c r="A687" s="18"/>
      <c r="B687" s="56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34"/>
      <c r="O687" s="34"/>
      <c r="P687" s="34"/>
      <c r="Q687" s="35"/>
      <c r="R687" s="18"/>
      <c r="S687" s="18"/>
    </row>
    <row r="688" spans="1:19">
      <c r="A688" s="18"/>
      <c r="B688" s="56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34"/>
      <c r="O688" s="34"/>
      <c r="P688" s="34"/>
      <c r="Q688" s="35"/>
      <c r="R688" s="18"/>
      <c r="S688" s="18"/>
    </row>
    <row r="689" spans="1:19">
      <c r="A689" s="18"/>
      <c r="B689" s="56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34"/>
      <c r="O689" s="34"/>
      <c r="P689" s="34"/>
      <c r="Q689" s="35"/>
      <c r="R689" s="18"/>
      <c r="S689" s="18"/>
    </row>
    <row r="690" spans="1:19">
      <c r="A690" s="18"/>
      <c r="B690" s="56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34"/>
      <c r="O690" s="34"/>
      <c r="P690" s="34"/>
      <c r="Q690" s="35"/>
      <c r="R690" s="18"/>
      <c r="S690" s="18"/>
    </row>
    <row r="691" spans="1:19">
      <c r="A691" s="18"/>
      <c r="B691" s="56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34"/>
      <c r="O691" s="34"/>
      <c r="P691" s="34"/>
      <c r="Q691" s="35"/>
      <c r="R691" s="18"/>
      <c r="S691" s="18"/>
    </row>
    <row r="692" spans="1:19">
      <c r="A692" s="18"/>
      <c r="B692" s="56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34"/>
      <c r="O692" s="34"/>
      <c r="P692" s="34"/>
      <c r="Q692" s="35"/>
      <c r="R692" s="18"/>
      <c r="S692" s="18"/>
    </row>
    <row r="693" spans="1:19">
      <c r="A693" s="18"/>
      <c r="B693" s="56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34"/>
      <c r="O693" s="34"/>
      <c r="P693" s="34"/>
      <c r="Q693" s="35"/>
      <c r="R693" s="18"/>
      <c r="S693" s="18"/>
    </row>
    <row r="694" spans="1:19">
      <c r="A694" s="18"/>
      <c r="B694" s="56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34"/>
      <c r="O694" s="34"/>
      <c r="P694" s="34"/>
      <c r="Q694" s="35"/>
      <c r="R694" s="18"/>
      <c r="S694" s="18"/>
    </row>
    <row r="695" spans="1:19">
      <c r="A695" s="18"/>
      <c r="B695" s="56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34"/>
      <c r="O695" s="34"/>
      <c r="P695" s="34"/>
      <c r="Q695" s="35"/>
      <c r="R695" s="18"/>
      <c r="S695" s="18"/>
    </row>
    <row r="696" spans="1:19">
      <c r="A696" s="18"/>
      <c r="B696" s="56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34"/>
      <c r="O696" s="34"/>
      <c r="P696" s="34"/>
      <c r="Q696" s="35"/>
      <c r="R696" s="18"/>
      <c r="S696" s="18"/>
    </row>
    <row r="697" spans="1:19">
      <c r="A697" s="18"/>
      <c r="B697" s="56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34"/>
      <c r="O697" s="34"/>
      <c r="P697" s="34"/>
      <c r="Q697" s="35"/>
      <c r="R697" s="18"/>
      <c r="S697" s="18"/>
    </row>
    <row r="698" spans="1:19">
      <c r="A698" s="18"/>
      <c r="B698" s="56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34"/>
      <c r="O698" s="34"/>
      <c r="P698" s="34"/>
      <c r="Q698" s="35"/>
      <c r="R698" s="18"/>
      <c r="S698" s="18"/>
    </row>
    <row r="699" spans="1:19">
      <c r="A699" s="18"/>
      <c r="B699" s="56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34"/>
      <c r="O699" s="34"/>
      <c r="P699" s="34"/>
      <c r="Q699" s="35"/>
      <c r="R699" s="18"/>
      <c r="S699" s="18"/>
    </row>
    <row r="700" spans="1:19">
      <c r="A700" s="18"/>
      <c r="B700" s="56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34"/>
      <c r="O700" s="34"/>
      <c r="P700" s="34"/>
      <c r="Q700" s="35"/>
      <c r="R700" s="18"/>
      <c r="S700" s="18"/>
    </row>
    <row r="701" spans="1:19">
      <c r="A701" s="18"/>
      <c r="B701" s="56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34"/>
      <c r="O701" s="34"/>
      <c r="P701" s="34"/>
      <c r="Q701" s="35"/>
      <c r="R701" s="18"/>
      <c r="S701" s="18"/>
    </row>
    <row r="702" spans="1:19">
      <c r="A702" s="18"/>
      <c r="B702" s="56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34"/>
      <c r="O702" s="34"/>
      <c r="P702" s="34"/>
      <c r="Q702" s="35"/>
      <c r="R702" s="18"/>
      <c r="S702" s="18"/>
    </row>
    <row r="703" spans="1:19">
      <c r="A703" s="18"/>
      <c r="B703" s="56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34"/>
      <c r="O703" s="34"/>
      <c r="P703" s="34"/>
      <c r="Q703" s="35"/>
      <c r="R703" s="18"/>
      <c r="S703" s="18"/>
    </row>
    <row r="704" spans="1:19">
      <c r="A704" s="18"/>
      <c r="B704" s="56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34"/>
      <c r="O704" s="34"/>
      <c r="P704" s="34"/>
      <c r="Q704" s="35"/>
      <c r="R704" s="18"/>
      <c r="S704" s="18"/>
    </row>
    <row r="705" spans="1:19">
      <c r="A705" s="18"/>
      <c r="B705" s="56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34"/>
      <c r="O705" s="34"/>
      <c r="P705" s="34"/>
      <c r="Q705" s="35"/>
      <c r="R705" s="18"/>
      <c r="S705" s="18"/>
    </row>
    <row r="706" spans="1:19">
      <c r="A706" s="18"/>
      <c r="B706" s="56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34"/>
      <c r="O706" s="34"/>
      <c r="P706" s="34"/>
      <c r="Q706" s="35"/>
      <c r="R706" s="18"/>
      <c r="S706" s="18"/>
    </row>
    <row r="707" spans="1:19">
      <c r="A707" s="18"/>
      <c r="B707" s="56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34"/>
      <c r="O707" s="34"/>
      <c r="P707" s="34"/>
      <c r="Q707" s="35"/>
      <c r="R707" s="18"/>
      <c r="S707" s="18"/>
    </row>
    <row r="708" spans="1:19">
      <c r="A708" s="18"/>
      <c r="B708" s="56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34"/>
      <c r="O708" s="34"/>
      <c r="P708" s="34"/>
      <c r="Q708" s="35"/>
      <c r="R708" s="18"/>
      <c r="S708" s="18"/>
    </row>
    <row r="709" spans="1:19">
      <c r="A709" s="18"/>
      <c r="B709" s="56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34"/>
      <c r="O709" s="34"/>
      <c r="P709" s="34"/>
      <c r="Q709" s="35"/>
      <c r="R709" s="18"/>
      <c r="S709" s="18"/>
    </row>
    <row r="710" spans="1:19">
      <c r="A710" s="18"/>
      <c r="B710" s="56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34"/>
      <c r="O710" s="34"/>
      <c r="P710" s="34"/>
      <c r="Q710" s="35"/>
      <c r="R710" s="18"/>
      <c r="S710" s="18"/>
    </row>
    <row r="711" spans="1:19">
      <c r="A711" s="18"/>
      <c r="B711" s="56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34"/>
      <c r="O711" s="34"/>
      <c r="P711" s="34"/>
      <c r="Q711" s="35"/>
      <c r="R711" s="18"/>
      <c r="S711" s="18"/>
    </row>
    <row r="712" spans="1:19">
      <c r="A712" s="18"/>
      <c r="B712" s="56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34"/>
      <c r="O712" s="34"/>
      <c r="P712" s="34"/>
      <c r="Q712" s="35"/>
      <c r="R712" s="18"/>
      <c r="S712" s="18"/>
    </row>
    <row r="713" spans="1:19">
      <c r="A713" s="18"/>
      <c r="B713" s="56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34"/>
      <c r="O713" s="34"/>
      <c r="P713" s="34"/>
      <c r="Q713" s="35"/>
      <c r="R713" s="18"/>
      <c r="S713" s="18"/>
    </row>
    <row r="714" spans="1:19">
      <c r="A714" s="18"/>
      <c r="B714" s="56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34"/>
      <c r="O714" s="34"/>
      <c r="P714" s="34"/>
      <c r="Q714" s="35"/>
      <c r="R714" s="18"/>
      <c r="S714" s="18"/>
    </row>
    <row r="715" spans="1:19">
      <c r="A715" s="18"/>
      <c r="B715" s="56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34"/>
      <c r="O715" s="34"/>
      <c r="P715" s="34"/>
      <c r="Q715" s="35"/>
      <c r="R715" s="18"/>
      <c r="S715" s="18"/>
    </row>
    <row r="716" spans="1:19">
      <c r="A716" s="18"/>
      <c r="B716" s="56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34"/>
      <c r="O716" s="34"/>
      <c r="P716" s="34"/>
      <c r="Q716" s="35"/>
      <c r="R716" s="18"/>
      <c r="S716" s="18"/>
    </row>
    <row r="717" spans="1:19">
      <c r="A717" s="18"/>
      <c r="B717" s="56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34"/>
      <c r="O717" s="34"/>
      <c r="P717" s="34"/>
      <c r="Q717" s="35"/>
      <c r="R717" s="18"/>
      <c r="S717" s="18"/>
    </row>
    <row r="718" spans="1:19">
      <c r="A718" s="18"/>
      <c r="B718" s="56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34"/>
      <c r="O718" s="34"/>
      <c r="P718" s="34"/>
      <c r="Q718" s="35"/>
      <c r="R718" s="18"/>
      <c r="S718" s="18"/>
    </row>
    <row r="719" spans="1:19">
      <c r="A719" s="18"/>
      <c r="B719" s="56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34"/>
      <c r="O719" s="34"/>
      <c r="P719" s="34"/>
      <c r="Q719" s="35"/>
      <c r="R719" s="18"/>
      <c r="S719" s="18"/>
    </row>
    <row r="720" spans="1:19">
      <c r="A720" s="18"/>
      <c r="B720" s="56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34"/>
      <c r="O720" s="34"/>
      <c r="P720" s="34"/>
      <c r="Q720" s="35"/>
      <c r="R720" s="18"/>
      <c r="S720" s="18"/>
    </row>
    <row r="721" spans="1:19">
      <c r="A721" s="18"/>
      <c r="B721" s="56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34"/>
      <c r="O721" s="34"/>
      <c r="P721" s="34"/>
      <c r="Q721" s="35"/>
      <c r="R721" s="18"/>
      <c r="S721" s="18"/>
    </row>
    <row r="722" spans="1:19">
      <c r="A722" s="18"/>
      <c r="B722" s="56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34"/>
      <c r="O722" s="34"/>
      <c r="P722" s="34"/>
      <c r="Q722" s="35"/>
      <c r="R722" s="18"/>
      <c r="S722" s="18"/>
    </row>
    <row r="723" spans="1:19">
      <c r="A723" s="18"/>
      <c r="B723" s="56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34"/>
      <c r="O723" s="34"/>
      <c r="P723" s="34"/>
      <c r="Q723" s="35"/>
      <c r="R723" s="18"/>
      <c r="S723" s="18"/>
    </row>
    <row r="724" spans="1:19">
      <c r="A724" s="18"/>
      <c r="B724" s="56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34"/>
      <c r="O724" s="34"/>
      <c r="P724" s="34"/>
      <c r="Q724" s="35"/>
      <c r="R724" s="18"/>
      <c r="S724" s="18"/>
    </row>
    <row r="725" spans="1:19">
      <c r="A725" s="18"/>
      <c r="B725" s="56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34"/>
      <c r="O725" s="34"/>
      <c r="P725" s="34"/>
      <c r="Q725" s="35"/>
      <c r="R725" s="18"/>
      <c r="S725" s="18"/>
    </row>
    <row r="726" spans="1:19">
      <c r="A726" s="18"/>
      <c r="B726" s="56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34"/>
      <c r="O726" s="34"/>
      <c r="P726" s="34"/>
      <c r="Q726" s="35"/>
      <c r="R726" s="18"/>
      <c r="S726" s="18"/>
    </row>
    <row r="727" spans="1:19">
      <c r="A727" s="18"/>
      <c r="B727" s="56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34"/>
      <c r="O727" s="34"/>
      <c r="P727" s="34"/>
      <c r="Q727" s="35"/>
      <c r="R727" s="18"/>
      <c r="S727" s="18"/>
    </row>
    <row r="728" spans="1:19">
      <c r="A728" s="18"/>
      <c r="B728" s="56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34"/>
      <c r="O728" s="34"/>
      <c r="P728" s="34"/>
      <c r="Q728" s="35"/>
      <c r="R728" s="18"/>
      <c r="S728" s="18"/>
    </row>
    <row r="729" spans="1:19">
      <c r="A729" s="18"/>
      <c r="B729" s="56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34"/>
      <c r="O729" s="34"/>
      <c r="P729" s="34"/>
      <c r="Q729" s="35"/>
      <c r="R729" s="18"/>
      <c r="S729" s="18"/>
    </row>
    <row r="730" spans="1:19">
      <c r="A730" s="18"/>
      <c r="B730" s="56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34"/>
      <c r="O730" s="34"/>
      <c r="P730" s="34"/>
      <c r="Q730" s="35"/>
      <c r="R730" s="18"/>
      <c r="S730" s="18"/>
    </row>
    <row r="731" spans="1:19">
      <c r="A731" s="18"/>
      <c r="B731" s="56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34"/>
      <c r="O731" s="34"/>
      <c r="P731" s="34"/>
      <c r="Q731" s="35"/>
      <c r="R731" s="18"/>
      <c r="S731" s="18"/>
    </row>
    <row r="732" spans="1:19">
      <c r="A732" s="18"/>
      <c r="B732" s="56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34"/>
      <c r="O732" s="34"/>
      <c r="P732" s="34"/>
      <c r="Q732" s="35"/>
      <c r="R732" s="18"/>
      <c r="S732" s="18"/>
    </row>
    <row r="733" spans="1:19">
      <c r="A733" s="18"/>
      <c r="B733" s="56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34"/>
      <c r="O733" s="34"/>
      <c r="P733" s="34"/>
      <c r="Q733" s="35"/>
      <c r="R733" s="18"/>
      <c r="S733" s="18"/>
    </row>
    <row r="734" spans="1:19">
      <c r="A734" s="18"/>
      <c r="B734" s="56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34"/>
      <c r="O734" s="34"/>
      <c r="P734" s="34"/>
      <c r="Q734" s="35"/>
      <c r="R734" s="18"/>
      <c r="S734" s="18"/>
    </row>
    <row r="735" spans="1:19">
      <c r="A735" s="18"/>
      <c r="B735" s="56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34"/>
      <c r="O735" s="34"/>
      <c r="P735" s="34"/>
      <c r="Q735" s="35"/>
      <c r="R735" s="18"/>
      <c r="S735" s="18"/>
    </row>
    <row r="736" spans="1:19">
      <c r="A736" s="18"/>
      <c r="B736" s="56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34"/>
      <c r="O736" s="34"/>
      <c r="P736" s="34"/>
      <c r="Q736" s="35"/>
      <c r="R736" s="18"/>
      <c r="S736" s="18"/>
    </row>
    <row r="737" spans="1:19">
      <c r="A737" s="18"/>
      <c r="B737" s="56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34"/>
      <c r="O737" s="34"/>
      <c r="P737" s="34"/>
      <c r="Q737" s="35"/>
      <c r="R737" s="18"/>
      <c r="S737" s="18"/>
    </row>
    <row r="738" spans="1:19">
      <c r="A738" s="18"/>
      <c r="B738" s="56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34"/>
      <c r="O738" s="34"/>
      <c r="P738" s="34"/>
      <c r="Q738" s="35"/>
      <c r="R738" s="18"/>
      <c r="S738" s="18"/>
    </row>
    <row r="739" spans="1:19">
      <c r="A739" s="18"/>
      <c r="B739" s="56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34"/>
      <c r="O739" s="34"/>
      <c r="P739" s="34"/>
      <c r="Q739" s="35"/>
      <c r="R739" s="18"/>
      <c r="S739" s="18"/>
    </row>
    <row r="740" spans="1:19">
      <c r="A740" s="18"/>
      <c r="B740" s="56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34"/>
      <c r="O740" s="34"/>
      <c r="P740" s="34"/>
      <c r="Q740" s="35"/>
      <c r="R740" s="18"/>
      <c r="S740" s="18"/>
    </row>
    <row r="741" spans="1:19">
      <c r="A741" s="18"/>
      <c r="B741" s="56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34"/>
      <c r="O741" s="34"/>
      <c r="P741" s="34"/>
      <c r="Q741" s="35"/>
      <c r="R741" s="18"/>
      <c r="S741" s="18"/>
    </row>
    <row r="742" spans="1:19">
      <c r="A742" s="18"/>
      <c r="B742" s="56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34"/>
      <c r="O742" s="34"/>
      <c r="P742" s="34"/>
      <c r="Q742" s="35"/>
      <c r="R742" s="18"/>
      <c r="S742" s="18"/>
    </row>
    <row r="743" spans="1:19">
      <c r="A743" s="18"/>
      <c r="B743" s="56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34"/>
      <c r="O743" s="34"/>
      <c r="P743" s="34"/>
      <c r="Q743" s="35"/>
      <c r="R743" s="18"/>
      <c r="S743" s="18"/>
    </row>
    <row r="744" spans="1:19">
      <c r="A744" s="18"/>
      <c r="B744" s="56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34"/>
      <c r="O744" s="34"/>
      <c r="P744" s="34"/>
      <c r="Q744" s="35"/>
      <c r="R744" s="18"/>
      <c r="S744" s="18"/>
    </row>
    <row r="745" spans="1:19">
      <c r="A745" s="18"/>
      <c r="B745" s="56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34"/>
      <c r="O745" s="34"/>
      <c r="P745" s="34"/>
      <c r="Q745" s="35"/>
      <c r="R745" s="18"/>
      <c r="S745" s="18"/>
    </row>
    <row r="746" spans="1:19">
      <c r="A746" s="18"/>
      <c r="B746" s="56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34"/>
      <c r="O746" s="34"/>
      <c r="P746" s="34"/>
      <c r="Q746" s="35"/>
      <c r="R746" s="18"/>
      <c r="S746" s="18"/>
    </row>
    <row r="747" spans="1:19">
      <c r="A747" s="18"/>
      <c r="B747" s="56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34"/>
      <c r="O747" s="34"/>
      <c r="P747" s="34"/>
      <c r="Q747" s="35"/>
      <c r="R747" s="18"/>
      <c r="S747" s="18"/>
    </row>
    <row r="748" spans="1:19">
      <c r="A748" s="18"/>
      <c r="B748" s="56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34"/>
      <c r="O748" s="34"/>
      <c r="P748" s="34"/>
      <c r="Q748" s="35"/>
      <c r="R748" s="18"/>
      <c r="S748" s="18"/>
    </row>
    <row r="749" spans="1:19">
      <c r="A749" s="18"/>
      <c r="B749" s="56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34"/>
      <c r="O749" s="34"/>
      <c r="P749" s="34"/>
      <c r="Q749" s="35"/>
      <c r="R749" s="18"/>
      <c r="S749" s="18"/>
    </row>
    <row r="750" spans="1:19">
      <c r="A750" s="18"/>
      <c r="B750" s="56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34"/>
      <c r="O750" s="34"/>
      <c r="P750" s="34"/>
      <c r="Q750" s="35"/>
      <c r="R750" s="18"/>
      <c r="S750" s="18"/>
    </row>
    <row r="751" spans="1:19">
      <c r="A751" s="18"/>
      <c r="B751" s="56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34"/>
      <c r="O751" s="34"/>
      <c r="P751" s="34"/>
      <c r="Q751" s="35"/>
      <c r="R751" s="18"/>
      <c r="S751" s="18"/>
    </row>
    <row r="752" spans="1:19">
      <c r="A752" s="18"/>
      <c r="B752" s="56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34"/>
      <c r="O752" s="34"/>
      <c r="P752" s="34"/>
      <c r="Q752" s="35"/>
      <c r="R752" s="18"/>
      <c r="S752" s="18"/>
    </row>
    <row r="753" spans="1:19">
      <c r="A753" s="18"/>
      <c r="B753" s="56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34"/>
      <c r="O753" s="34"/>
      <c r="P753" s="34"/>
      <c r="Q753" s="35"/>
      <c r="R753" s="18"/>
      <c r="S753" s="18"/>
    </row>
    <row r="754" spans="1:19">
      <c r="A754" s="18"/>
      <c r="B754" s="56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34"/>
      <c r="O754" s="34"/>
      <c r="P754" s="34"/>
      <c r="Q754" s="35"/>
      <c r="R754" s="18"/>
      <c r="S754" s="18"/>
    </row>
    <row r="755" spans="1:19">
      <c r="A755" s="18"/>
      <c r="B755" s="56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34"/>
      <c r="O755" s="34"/>
      <c r="P755" s="34"/>
      <c r="Q755" s="35"/>
      <c r="R755" s="18"/>
      <c r="S755" s="18"/>
    </row>
    <row r="756" spans="1:19">
      <c r="A756" s="18"/>
      <c r="B756" s="56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34"/>
      <c r="O756" s="34"/>
      <c r="P756" s="34"/>
      <c r="Q756" s="35"/>
      <c r="R756" s="18"/>
      <c r="S756" s="18"/>
    </row>
    <row r="757" spans="1:19">
      <c r="A757" s="18"/>
      <c r="B757" s="56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34"/>
      <c r="O757" s="34"/>
      <c r="P757" s="34"/>
      <c r="Q757" s="35"/>
      <c r="R757" s="18"/>
      <c r="S757" s="18"/>
    </row>
    <row r="758" spans="1:19">
      <c r="A758" s="18"/>
      <c r="B758" s="56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34"/>
      <c r="O758" s="34"/>
      <c r="P758" s="34"/>
      <c r="Q758" s="35"/>
      <c r="R758" s="18"/>
      <c r="S758" s="18"/>
    </row>
    <row r="759" spans="1:19">
      <c r="A759" s="18"/>
      <c r="B759" s="56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34"/>
      <c r="O759" s="34"/>
      <c r="P759" s="34"/>
      <c r="Q759" s="35"/>
      <c r="R759" s="18"/>
      <c r="S759" s="18"/>
    </row>
    <row r="760" spans="1:19">
      <c r="A760" s="18"/>
      <c r="B760" s="56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34"/>
      <c r="O760" s="34"/>
      <c r="P760" s="34"/>
      <c r="Q760" s="35"/>
      <c r="R760" s="18"/>
      <c r="S760" s="18"/>
    </row>
    <row r="761" spans="1:19">
      <c r="A761" s="18"/>
      <c r="B761" s="56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34"/>
      <c r="O761" s="34"/>
      <c r="P761" s="34"/>
      <c r="Q761" s="35"/>
      <c r="R761" s="18"/>
      <c r="S761" s="18"/>
    </row>
    <row r="762" spans="1:19">
      <c r="A762" s="18"/>
      <c r="B762" s="56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34"/>
      <c r="O762" s="34"/>
      <c r="P762" s="34"/>
      <c r="Q762" s="35"/>
      <c r="R762" s="18"/>
      <c r="S762" s="18"/>
    </row>
    <row r="763" spans="1:19">
      <c r="A763" s="18"/>
      <c r="B763" s="56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34"/>
      <c r="O763" s="34"/>
      <c r="P763" s="34"/>
      <c r="Q763" s="35"/>
      <c r="R763" s="18"/>
      <c r="S763" s="18"/>
    </row>
    <row r="764" spans="1:19">
      <c r="A764" s="18"/>
      <c r="B764" s="56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34"/>
      <c r="O764" s="34"/>
      <c r="P764" s="34"/>
      <c r="Q764" s="35"/>
      <c r="R764" s="18"/>
      <c r="S764" s="18"/>
    </row>
    <row r="765" spans="1:19">
      <c r="A765" s="18"/>
      <c r="B765" s="56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34"/>
      <c r="O765" s="34"/>
      <c r="P765" s="34"/>
      <c r="Q765" s="35"/>
      <c r="R765" s="18"/>
      <c r="S765" s="18"/>
    </row>
    <row r="766" spans="1:19">
      <c r="A766" s="18"/>
      <c r="B766" s="56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34"/>
      <c r="O766" s="34"/>
      <c r="P766" s="34"/>
      <c r="Q766" s="35"/>
      <c r="R766" s="18"/>
      <c r="S766" s="18"/>
    </row>
    <row r="767" spans="1:19">
      <c r="A767" s="18"/>
      <c r="B767" s="56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34"/>
      <c r="O767" s="34"/>
      <c r="P767" s="34"/>
      <c r="Q767" s="35"/>
      <c r="R767" s="18"/>
      <c r="S767" s="18"/>
    </row>
    <row r="768" spans="1:19">
      <c r="A768" s="18"/>
      <c r="B768" s="56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34"/>
      <c r="O768" s="34"/>
      <c r="P768" s="34"/>
      <c r="Q768" s="35"/>
      <c r="R768" s="18"/>
      <c r="S768" s="18"/>
    </row>
    <row r="769" spans="1:19">
      <c r="A769" s="18"/>
      <c r="B769" s="56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34"/>
      <c r="O769" s="34"/>
      <c r="P769" s="34"/>
      <c r="Q769" s="35"/>
      <c r="R769" s="18"/>
      <c r="S769" s="18"/>
    </row>
    <row r="770" spans="1:19">
      <c r="A770" s="18"/>
      <c r="B770" s="56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34"/>
      <c r="O770" s="34"/>
      <c r="P770" s="34"/>
      <c r="Q770" s="35"/>
      <c r="R770" s="18"/>
      <c r="S770" s="18"/>
    </row>
    <row r="771" spans="1:19">
      <c r="A771" s="18"/>
      <c r="B771" s="56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34"/>
      <c r="O771" s="34"/>
      <c r="P771" s="34"/>
      <c r="Q771" s="35"/>
      <c r="R771" s="18"/>
      <c r="S771" s="18"/>
    </row>
    <row r="772" spans="1:19">
      <c r="A772" s="18"/>
      <c r="B772" s="56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34"/>
      <c r="O772" s="34"/>
      <c r="P772" s="34"/>
      <c r="Q772" s="35"/>
      <c r="R772" s="18"/>
      <c r="S772" s="18"/>
    </row>
    <row r="773" spans="1:19">
      <c r="A773" s="18"/>
      <c r="B773" s="56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34"/>
      <c r="O773" s="34"/>
      <c r="P773" s="34"/>
      <c r="Q773" s="35"/>
      <c r="R773" s="18"/>
      <c r="S773" s="18"/>
    </row>
    <row r="774" spans="1:19">
      <c r="A774" s="18"/>
      <c r="B774" s="56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34"/>
      <c r="O774" s="34"/>
      <c r="P774" s="34"/>
      <c r="Q774" s="35"/>
      <c r="R774" s="18"/>
      <c r="S774" s="18"/>
    </row>
    <row r="775" spans="1:19">
      <c r="A775" s="18"/>
      <c r="B775" s="56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34"/>
      <c r="O775" s="34"/>
      <c r="P775" s="34"/>
      <c r="Q775" s="35"/>
      <c r="R775" s="18"/>
      <c r="S775" s="18"/>
    </row>
    <row r="776" spans="1:19">
      <c r="A776" s="18"/>
      <c r="B776" s="56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34"/>
      <c r="O776" s="34"/>
      <c r="P776" s="34"/>
      <c r="Q776" s="35"/>
      <c r="R776" s="18"/>
      <c r="S776" s="18"/>
    </row>
    <row r="777" spans="1:19">
      <c r="A777" s="18"/>
      <c r="B777" s="56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34"/>
      <c r="O777" s="34"/>
      <c r="P777" s="34"/>
      <c r="Q777" s="35"/>
      <c r="R777" s="18"/>
      <c r="S777" s="18"/>
    </row>
    <row r="778" spans="1:19">
      <c r="A778" s="18"/>
      <c r="B778" s="56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34"/>
      <c r="O778" s="34"/>
      <c r="P778" s="34"/>
      <c r="Q778" s="35"/>
      <c r="R778" s="18"/>
      <c r="S778" s="18"/>
    </row>
    <row r="779" spans="1:19">
      <c r="A779" s="18"/>
      <c r="B779" s="56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34"/>
      <c r="O779" s="34"/>
      <c r="P779" s="34"/>
      <c r="Q779" s="35"/>
      <c r="R779" s="18"/>
      <c r="S779" s="18"/>
    </row>
    <row r="780" spans="1:19">
      <c r="A780" s="18"/>
      <c r="B780" s="56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34"/>
      <c r="O780" s="34"/>
      <c r="P780" s="34"/>
      <c r="Q780" s="35"/>
      <c r="R780" s="18"/>
      <c r="S780" s="18"/>
    </row>
    <row r="781" spans="1:19">
      <c r="A781" s="18"/>
      <c r="B781" s="56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34"/>
      <c r="O781" s="34"/>
      <c r="P781" s="34"/>
      <c r="Q781" s="35"/>
      <c r="R781" s="18"/>
      <c r="S781" s="18"/>
    </row>
    <row r="782" spans="1:19">
      <c r="A782" s="18"/>
      <c r="B782" s="56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34"/>
      <c r="O782" s="34"/>
      <c r="P782" s="34"/>
      <c r="Q782" s="35"/>
      <c r="R782" s="18"/>
      <c r="S782" s="18"/>
    </row>
    <row r="783" spans="1:19">
      <c r="A783" s="18"/>
      <c r="B783" s="56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34"/>
      <c r="O783" s="34"/>
      <c r="P783" s="34"/>
      <c r="Q783" s="35"/>
      <c r="R783" s="18"/>
      <c r="S783" s="18"/>
    </row>
    <row r="784" spans="1:19">
      <c r="A784" s="18"/>
      <c r="B784" s="56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34"/>
      <c r="O784" s="34"/>
      <c r="P784" s="34"/>
      <c r="Q784" s="35"/>
      <c r="R784" s="18"/>
      <c r="S784" s="18"/>
    </row>
    <row r="785" spans="1:19">
      <c r="A785" s="18"/>
      <c r="B785" s="56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34"/>
      <c r="O785" s="34"/>
      <c r="P785" s="34"/>
      <c r="Q785" s="35"/>
      <c r="R785" s="18"/>
      <c r="S785" s="18"/>
    </row>
    <row r="786" spans="1:19">
      <c r="A786" s="18"/>
      <c r="B786" s="56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34"/>
      <c r="O786" s="34"/>
      <c r="P786" s="34"/>
      <c r="Q786" s="35"/>
      <c r="R786" s="18"/>
      <c r="S786" s="18"/>
    </row>
    <row r="787" spans="1:19">
      <c r="A787" s="18"/>
      <c r="B787" s="56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34"/>
      <c r="O787" s="34"/>
      <c r="P787" s="34"/>
      <c r="Q787" s="35"/>
      <c r="R787" s="18"/>
      <c r="S787" s="18"/>
    </row>
    <row r="788" spans="1:19">
      <c r="A788" s="18"/>
      <c r="B788" s="56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34"/>
      <c r="O788" s="34"/>
      <c r="P788" s="34"/>
      <c r="Q788" s="35"/>
      <c r="R788" s="18"/>
      <c r="S788" s="18"/>
    </row>
    <row r="789" spans="1:19">
      <c r="A789" s="18"/>
      <c r="B789" s="56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34"/>
      <c r="O789" s="34"/>
      <c r="P789" s="34"/>
      <c r="Q789" s="35"/>
      <c r="R789" s="18"/>
      <c r="S789" s="18"/>
    </row>
    <row r="790" spans="1:19">
      <c r="A790" s="18"/>
      <c r="B790" s="56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34"/>
      <c r="O790" s="34"/>
      <c r="P790" s="34"/>
      <c r="Q790" s="35"/>
      <c r="R790" s="18"/>
      <c r="S790" s="18"/>
    </row>
    <row r="791" spans="1:19">
      <c r="A791" s="18"/>
      <c r="B791" s="56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34"/>
      <c r="O791" s="34"/>
      <c r="P791" s="34"/>
      <c r="Q791" s="35"/>
      <c r="R791" s="18"/>
      <c r="S791" s="18"/>
    </row>
    <row r="792" spans="1:19">
      <c r="A792" s="18"/>
      <c r="B792" s="56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34"/>
      <c r="O792" s="34"/>
      <c r="P792" s="34"/>
      <c r="Q792" s="35"/>
      <c r="R792" s="18"/>
      <c r="S792" s="18"/>
    </row>
    <row r="793" spans="1:19">
      <c r="A793" s="18"/>
      <c r="B793" s="56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34"/>
      <c r="O793" s="34"/>
      <c r="P793" s="34"/>
      <c r="Q793" s="35"/>
      <c r="R793" s="18"/>
      <c r="S793" s="18"/>
    </row>
    <row r="794" spans="1:19">
      <c r="A794" s="18"/>
      <c r="B794" s="56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34"/>
      <c r="O794" s="34"/>
      <c r="P794" s="34"/>
      <c r="Q794" s="35"/>
      <c r="R794" s="18"/>
      <c r="S794" s="18"/>
    </row>
    <row r="795" spans="1:19">
      <c r="A795" s="18"/>
      <c r="B795" s="56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34"/>
      <c r="O795" s="34"/>
      <c r="P795" s="34"/>
      <c r="Q795" s="35"/>
      <c r="R795" s="18"/>
      <c r="S795" s="18"/>
    </row>
    <row r="796" spans="1:19">
      <c r="A796" s="18"/>
      <c r="B796" s="56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34"/>
      <c r="O796" s="34"/>
      <c r="P796" s="34"/>
      <c r="Q796" s="35"/>
      <c r="R796" s="18"/>
      <c r="S796" s="18"/>
    </row>
    <row r="797" spans="1:19">
      <c r="A797" s="18"/>
      <c r="B797" s="56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34"/>
      <c r="O797" s="34"/>
      <c r="P797" s="34"/>
      <c r="Q797" s="35"/>
      <c r="R797" s="18"/>
      <c r="S797" s="18"/>
    </row>
    <row r="798" spans="1:19">
      <c r="A798" s="18"/>
      <c r="B798" s="56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34"/>
      <c r="O798" s="34"/>
      <c r="P798" s="34"/>
      <c r="Q798" s="35"/>
      <c r="R798" s="18"/>
      <c r="S798" s="18"/>
    </row>
    <row r="799" spans="1:19">
      <c r="A799" s="18"/>
      <c r="B799" s="56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34"/>
      <c r="O799" s="34"/>
      <c r="P799" s="34"/>
      <c r="Q799" s="35"/>
      <c r="R799" s="18"/>
      <c r="S799" s="18"/>
    </row>
    <row r="800" spans="1:19">
      <c r="A800" s="18"/>
      <c r="B800" s="56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34"/>
      <c r="O800" s="34"/>
      <c r="P800" s="34"/>
      <c r="Q800" s="35"/>
      <c r="R800" s="18"/>
      <c r="S800" s="18"/>
    </row>
    <row r="801" spans="1:19">
      <c r="A801" s="18"/>
      <c r="B801" s="56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34"/>
      <c r="O801" s="34"/>
      <c r="P801" s="34"/>
      <c r="Q801" s="35"/>
      <c r="R801" s="18"/>
      <c r="S801" s="18"/>
    </row>
    <row r="802" spans="1:19">
      <c r="A802" s="18"/>
      <c r="B802" s="56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34"/>
      <c r="O802" s="34"/>
      <c r="P802" s="34"/>
      <c r="Q802" s="35"/>
      <c r="R802" s="18"/>
      <c r="S802" s="18"/>
    </row>
    <row r="803" spans="1:19">
      <c r="A803" s="18"/>
      <c r="B803" s="56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34"/>
      <c r="O803" s="34"/>
      <c r="P803" s="34"/>
      <c r="Q803" s="35"/>
      <c r="R803" s="18"/>
      <c r="S803" s="18"/>
    </row>
    <row r="804" spans="1:19">
      <c r="A804" s="18"/>
      <c r="B804" s="56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34"/>
      <c r="O804" s="34"/>
      <c r="P804" s="34"/>
      <c r="Q804" s="35"/>
      <c r="R804" s="18"/>
      <c r="S804" s="18"/>
    </row>
    <row r="805" spans="1:19">
      <c r="A805" s="18"/>
      <c r="B805" s="56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34"/>
      <c r="O805" s="34"/>
      <c r="P805" s="34"/>
      <c r="Q805" s="35"/>
      <c r="R805" s="18"/>
      <c r="S805" s="18"/>
    </row>
    <row r="806" spans="1:19">
      <c r="A806" s="18"/>
      <c r="B806" s="56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34"/>
      <c r="O806" s="34"/>
      <c r="P806" s="34"/>
      <c r="Q806" s="35"/>
      <c r="R806" s="18"/>
      <c r="S806" s="18"/>
    </row>
    <row r="807" spans="1:19">
      <c r="A807" s="18"/>
      <c r="B807" s="56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34"/>
      <c r="O807" s="34"/>
      <c r="P807" s="34"/>
      <c r="Q807" s="35"/>
      <c r="R807" s="18"/>
      <c r="S807" s="18"/>
    </row>
    <row r="808" spans="1:19">
      <c r="A808" s="18"/>
      <c r="B808" s="56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34"/>
      <c r="O808" s="34"/>
      <c r="P808" s="34"/>
      <c r="Q808" s="35"/>
      <c r="R808" s="18"/>
      <c r="S808" s="18"/>
    </row>
    <row r="809" spans="1:19">
      <c r="A809" s="18"/>
      <c r="B809" s="56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34"/>
      <c r="O809" s="34"/>
      <c r="P809" s="34"/>
      <c r="Q809" s="35"/>
      <c r="R809" s="18"/>
      <c r="S809" s="18"/>
    </row>
    <row r="810" spans="1:19">
      <c r="A810" s="18"/>
      <c r="B810" s="56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34"/>
      <c r="O810" s="34"/>
      <c r="P810" s="34"/>
      <c r="Q810" s="35"/>
      <c r="R810" s="18"/>
      <c r="S810" s="18"/>
    </row>
    <row r="811" spans="1:19">
      <c r="A811" s="18"/>
      <c r="B811" s="56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34"/>
      <c r="O811" s="34"/>
      <c r="P811" s="34"/>
      <c r="Q811" s="35"/>
      <c r="R811" s="18"/>
      <c r="S811" s="18"/>
    </row>
    <row r="812" spans="1:19">
      <c r="A812" s="18"/>
      <c r="B812" s="56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34"/>
      <c r="O812" s="34"/>
      <c r="P812" s="34"/>
      <c r="Q812" s="35"/>
      <c r="R812" s="18"/>
      <c r="S812" s="18"/>
    </row>
    <row r="813" spans="1:19">
      <c r="A813" s="18"/>
      <c r="B813" s="56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34"/>
      <c r="O813" s="34"/>
      <c r="P813" s="34"/>
      <c r="Q813" s="35"/>
      <c r="R813" s="18"/>
      <c r="S813" s="18"/>
    </row>
    <row r="814" spans="1:19">
      <c r="A814" s="18"/>
      <c r="B814" s="56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34"/>
      <c r="O814" s="34"/>
      <c r="P814" s="34"/>
      <c r="Q814" s="35"/>
      <c r="R814" s="18"/>
      <c r="S814" s="18"/>
    </row>
    <row r="815" spans="1:19">
      <c r="A815" s="18"/>
      <c r="B815" s="56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34"/>
      <c r="O815" s="34"/>
      <c r="P815" s="34"/>
      <c r="Q815" s="35"/>
      <c r="R815" s="18"/>
      <c r="S815" s="18"/>
    </row>
    <row r="816" spans="1:19">
      <c r="A816" s="18"/>
      <c r="B816" s="56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34"/>
      <c r="O816" s="34"/>
      <c r="P816" s="34"/>
      <c r="Q816" s="35"/>
      <c r="R816" s="18"/>
      <c r="S816" s="18"/>
    </row>
    <row r="817" spans="1:19">
      <c r="A817" s="18"/>
      <c r="B817" s="56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34"/>
      <c r="O817" s="34"/>
      <c r="P817" s="34"/>
      <c r="Q817" s="35"/>
      <c r="R817" s="18"/>
      <c r="S817" s="18"/>
    </row>
    <row r="818" spans="1:19">
      <c r="A818" s="18"/>
      <c r="B818" s="56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34"/>
      <c r="O818" s="34"/>
      <c r="P818" s="34"/>
      <c r="Q818" s="35"/>
      <c r="R818" s="18"/>
      <c r="S818" s="18"/>
    </row>
    <row r="819" spans="1:19">
      <c r="A819" s="18"/>
      <c r="B819" s="56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34"/>
      <c r="O819" s="34"/>
      <c r="P819" s="34"/>
      <c r="Q819" s="35"/>
      <c r="R819" s="18"/>
      <c r="S819" s="18"/>
    </row>
    <row r="820" spans="1:19">
      <c r="A820" s="18"/>
      <c r="B820" s="56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34"/>
      <c r="O820" s="34"/>
      <c r="P820" s="34"/>
      <c r="Q820" s="35"/>
      <c r="R820" s="18"/>
      <c r="S820" s="18"/>
    </row>
    <row r="821" spans="1:19">
      <c r="A821" s="18"/>
      <c r="B821" s="56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34"/>
      <c r="O821" s="34"/>
      <c r="P821" s="34"/>
      <c r="Q821" s="35"/>
      <c r="R821" s="18"/>
      <c r="S821" s="18"/>
    </row>
    <row r="822" spans="1:19">
      <c r="A822" s="18"/>
      <c r="B822" s="56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34"/>
      <c r="O822" s="34"/>
      <c r="P822" s="34"/>
      <c r="Q822" s="35"/>
      <c r="R822" s="18"/>
      <c r="S822" s="18"/>
    </row>
    <row r="823" spans="1:19">
      <c r="A823" s="18"/>
      <c r="B823" s="56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34"/>
      <c r="O823" s="34"/>
      <c r="P823" s="34"/>
      <c r="Q823" s="35"/>
      <c r="R823" s="18"/>
      <c r="S823" s="18"/>
    </row>
    <row r="824" spans="1:19">
      <c r="A824" s="18"/>
      <c r="B824" s="56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34"/>
      <c r="O824" s="34"/>
      <c r="P824" s="34"/>
      <c r="Q824" s="35"/>
      <c r="R824" s="18"/>
      <c r="S824" s="18"/>
    </row>
    <row r="825" spans="1:19">
      <c r="A825" s="18"/>
      <c r="B825" s="56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34"/>
      <c r="O825" s="34"/>
      <c r="P825" s="34"/>
      <c r="Q825" s="35"/>
      <c r="R825" s="18"/>
      <c r="S825" s="18"/>
    </row>
    <row r="826" spans="1:19">
      <c r="A826" s="18"/>
      <c r="B826" s="56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34"/>
      <c r="O826" s="34"/>
      <c r="P826" s="34"/>
      <c r="Q826" s="35"/>
      <c r="R826" s="18"/>
      <c r="S826" s="18"/>
    </row>
    <row r="827" spans="1:19">
      <c r="A827" s="18"/>
      <c r="B827" s="56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34"/>
      <c r="O827" s="34"/>
      <c r="P827" s="34"/>
      <c r="Q827" s="35"/>
      <c r="R827" s="18"/>
      <c r="S827" s="18"/>
    </row>
    <row r="828" spans="1:19">
      <c r="A828" s="18"/>
      <c r="B828" s="56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34"/>
      <c r="O828" s="34"/>
      <c r="P828" s="34"/>
      <c r="Q828" s="35"/>
      <c r="R828" s="18"/>
      <c r="S828" s="18"/>
    </row>
    <row r="829" spans="1:19">
      <c r="A829" s="18"/>
      <c r="B829" s="56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34"/>
      <c r="O829" s="34"/>
      <c r="P829" s="34"/>
      <c r="Q829" s="35"/>
      <c r="R829" s="18"/>
      <c r="S829" s="18"/>
    </row>
    <row r="830" spans="1:19">
      <c r="A830" s="18"/>
      <c r="B830" s="56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34"/>
      <c r="O830" s="34"/>
      <c r="P830" s="34"/>
      <c r="Q830" s="35"/>
      <c r="R830" s="18"/>
      <c r="S830" s="18"/>
    </row>
    <row r="831" spans="1:19">
      <c r="A831" s="18"/>
      <c r="B831" s="56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34"/>
      <c r="O831" s="34"/>
      <c r="P831" s="34"/>
      <c r="Q831" s="35"/>
      <c r="R831" s="18"/>
      <c r="S831" s="18"/>
    </row>
    <row r="832" spans="1:19">
      <c r="A832" s="18"/>
      <c r="B832" s="56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34"/>
      <c r="O832" s="34"/>
      <c r="P832" s="34"/>
      <c r="Q832" s="35"/>
      <c r="R832" s="18"/>
      <c r="S832" s="18"/>
    </row>
    <row r="833" spans="1:19">
      <c r="A833" s="18"/>
      <c r="B833" s="56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34"/>
      <c r="O833" s="34"/>
      <c r="P833" s="34"/>
      <c r="Q833" s="35"/>
      <c r="R833" s="18"/>
      <c r="S833" s="18"/>
    </row>
    <row r="834" spans="1:19">
      <c r="A834" s="18"/>
      <c r="B834" s="56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34"/>
      <c r="O834" s="34"/>
      <c r="P834" s="34"/>
      <c r="Q834" s="35"/>
      <c r="R834" s="18"/>
      <c r="S834" s="18"/>
    </row>
    <row r="835" spans="1:19">
      <c r="A835" s="18"/>
      <c r="B835" s="56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34"/>
      <c r="O835" s="34"/>
      <c r="P835" s="34"/>
      <c r="Q835" s="35"/>
      <c r="R835" s="18"/>
      <c r="S835" s="18"/>
    </row>
    <row r="836" spans="1:19">
      <c r="A836" s="18"/>
      <c r="B836" s="56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34"/>
      <c r="O836" s="34"/>
      <c r="P836" s="34"/>
      <c r="Q836" s="35"/>
      <c r="R836" s="18"/>
      <c r="S836" s="18"/>
    </row>
    <row r="837" spans="1:19">
      <c r="A837" s="18"/>
      <c r="B837" s="56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34"/>
      <c r="O837" s="34"/>
      <c r="P837" s="34"/>
      <c r="Q837" s="35"/>
      <c r="R837" s="18"/>
      <c r="S837" s="18"/>
    </row>
    <row r="838" spans="1:19">
      <c r="A838" s="18"/>
      <c r="B838" s="56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34"/>
      <c r="O838" s="34"/>
      <c r="P838" s="34"/>
      <c r="Q838" s="35"/>
      <c r="R838" s="18"/>
      <c r="S838" s="18"/>
    </row>
    <row r="839" spans="1:19">
      <c r="A839" s="18"/>
      <c r="B839" s="56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34"/>
      <c r="O839" s="34"/>
      <c r="P839" s="34"/>
      <c r="Q839" s="35"/>
      <c r="R839" s="18"/>
      <c r="S839" s="18"/>
    </row>
    <row r="840" spans="1:19">
      <c r="A840" s="18"/>
      <c r="B840" s="56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34"/>
      <c r="O840" s="34"/>
      <c r="P840" s="34"/>
      <c r="Q840" s="35"/>
      <c r="R840" s="18"/>
      <c r="S840" s="18"/>
    </row>
    <row r="841" spans="1:19">
      <c r="A841" s="18"/>
      <c r="B841" s="56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34"/>
      <c r="O841" s="34"/>
      <c r="P841" s="34"/>
      <c r="Q841" s="35"/>
      <c r="R841" s="18"/>
      <c r="S841" s="18"/>
    </row>
    <row r="842" spans="1:19">
      <c r="A842" s="18"/>
      <c r="B842" s="56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34"/>
      <c r="O842" s="34"/>
      <c r="P842" s="34"/>
      <c r="Q842" s="35"/>
      <c r="R842" s="18"/>
      <c r="S842" s="18"/>
    </row>
    <row r="843" spans="1:19">
      <c r="A843" s="18"/>
      <c r="B843" s="56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34"/>
      <c r="O843" s="34"/>
      <c r="P843" s="34"/>
      <c r="Q843" s="35"/>
      <c r="R843" s="18"/>
      <c r="S843" s="18"/>
    </row>
    <row r="844" spans="1:19">
      <c r="A844" s="18"/>
      <c r="B844" s="56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34"/>
      <c r="O844" s="34"/>
      <c r="P844" s="34"/>
      <c r="Q844" s="35"/>
      <c r="R844" s="18"/>
      <c r="S844" s="18"/>
    </row>
    <row r="845" spans="1:19">
      <c r="A845" s="18"/>
      <c r="B845" s="56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34"/>
      <c r="O845" s="34"/>
      <c r="P845" s="34"/>
      <c r="Q845" s="35"/>
      <c r="R845" s="18"/>
      <c r="S845" s="18"/>
    </row>
    <row r="846" spans="1:19">
      <c r="A846" s="18"/>
      <c r="B846" s="56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34"/>
      <c r="O846" s="34"/>
      <c r="P846" s="34"/>
      <c r="Q846" s="35"/>
      <c r="R846" s="18"/>
      <c r="S846" s="18"/>
    </row>
    <row r="847" spans="1:19">
      <c r="A847" s="18"/>
      <c r="B847" s="56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34"/>
      <c r="O847" s="34"/>
      <c r="P847" s="34"/>
      <c r="Q847" s="35"/>
      <c r="R847" s="18"/>
      <c r="S847" s="18"/>
    </row>
    <row r="848" spans="1:19">
      <c r="A848" s="18"/>
      <c r="B848" s="56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34"/>
      <c r="O848" s="34"/>
      <c r="P848" s="34"/>
      <c r="Q848" s="35"/>
      <c r="R848" s="18"/>
      <c r="S848" s="18"/>
    </row>
    <row r="849" spans="1:19">
      <c r="A849" s="18"/>
      <c r="B849" s="56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34"/>
      <c r="O849" s="34"/>
      <c r="P849" s="34"/>
      <c r="Q849" s="35"/>
      <c r="R849" s="18"/>
      <c r="S849" s="18"/>
    </row>
    <row r="850" spans="1:19">
      <c r="A850" s="18"/>
      <c r="B850" s="56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34"/>
      <c r="O850" s="34"/>
      <c r="P850" s="34"/>
      <c r="Q850" s="35"/>
      <c r="R850" s="18"/>
      <c r="S850" s="18"/>
    </row>
    <row r="851" spans="1:19">
      <c r="A851" s="18"/>
      <c r="B851" s="56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34"/>
      <c r="O851" s="34"/>
      <c r="P851" s="34"/>
      <c r="Q851" s="35"/>
      <c r="R851" s="18"/>
      <c r="S851" s="18"/>
    </row>
    <row r="852" spans="1:19">
      <c r="A852" s="18"/>
      <c r="B852" s="56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34"/>
      <c r="O852" s="34"/>
      <c r="P852" s="34"/>
      <c r="Q852" s="35"/>
      <c r="R852" s="18"/>
      <c r="S852" s="18"/>
    </row>
    <row r="853" spans="1:19">
      <c r="A853" s="18"/>
      <c r="B853" s="56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34"/>
      <c r="O853" s="34"/>
      <c r="P853" s="34"/>
      <c r="Q853" s="35"/>
      <c r="R853" s="18"/>
      <c r="S853" s="18"/>
    </row>
    <row r="854" spans="1:19">
      <c r="A854" s="18"/>
      <c r="B854" s="56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34"/>
      <c r="O854" s="34"/>
      <c r="P854" s="34"/>
      <c r="Q854" s="35"/>
      <c r="R854" s="18"/>
      <c r="S854" s="18"/>
    </row>
    <row r="855" spans="1:19">
      <c r="A855" s="18"/>
      <c r="B855" s="56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34"/>
      <c r="O855" s="34"/>
      <c r="P855" s="34"/>
      <c r="Q855" s="35"/>
      <c r="R855" s="18"/>
      <c r="S855" s="18"/>
    </row>
    <row r="856" spans="1:19">
      <c r="A856" s="18"/>
      <c r="B856" s="56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34"/>
      <c r="O856" s="34"/>
      <c r="P856" s="34"/>
      <c r="Q856" s="35"/>
      <c r="R856" s="18"/>
      <c r="S856" s="18"/>
    </row>
    <row r="857" spans="1:19">
      <c r="A857" s="18"/>
      <c r="B857" s="56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34"/>
      <c r="O857" s="34"/>
      <c r="P857" s="34"/>
      <c r="Q857" s="35"/>
      <c r="R857" s="18"/>
      <c r="S857" s="18"/>
    </row>
    <row r="858" spans="1:19">
      <c r="A858" s="18"/>
      <c r="B858" s="56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34"/>
      <c r="O858" s="34"/>
      <c r="P858" s="34"/>
      <c r="Q858" s="35"/>
      <c r="R858" s="18"/>
      <c r="S858" s="18"/>
    </row>
    <row r="859" spans="1:19">
      <c r="A859" s="18"/>
      <c r="B859" s="56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34"/>
      <c r="O859" s="34"/>
      <c r="P859" s="34"/>
      <c r="Q859" s="35"/>
      <c r="R859" s="18"/>
      <c r="S859" s="18"/>
    </row>
    <row r="860" spans="1:19">
      <c r="A860" s="18"/>
      <c r="B860" s="56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34"/>
      <c r="O860" s="34"/>
      <c r="P860" s="34"/>
      <c r="Q860" s="35"/>
      <c r="R860" s="18"/>
      <c r="S860" s="18"/>
    </row>
    <row r="861" spans="1:19">
      <c r="A861" s="18"/>
      <c r="B861" s="56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34"/>
      <c r="O861" s="34"/>
      <c r="P861" s="34"/>
      <c r="Q861" s="35"/>
      <c r="R861" s="18"/>
      <c r="S861" s="18"/>
    </row>
    <row r="862" spans="1:19">
      <c r="A862" s="18"/>
      <c r="B862" s="56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34"/>
      <c r="O862" s="34"/>
      <c r="P862" s="34"/>
      <c r="Q862" s="35"/>
      <c r="R862" s="18"/>
      <c r="S862" s="18"/>
    </row>
    <row r="863" spans="1:19">
      <c r="A863" s="18"/>
      <c r="B863" s="56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34"/>
      <c r="O863" s="34"/>
      <c r="P863" s="34"/>
      <c r="Q863" s="35"/>
      <c r="R863" s="18"/>
      <c r="S863" s="18"/>
    </row>
    <row r="864" spans="1:19">
      <c r="A864" s="18"/>
      <c r="B864" s="56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34"/>
      <c r="O864" s="34"/>
      <c r="P864" s="34"/>
      <c r="Q864" s="35"/>
      <c r="R864" s="18"/>
      <c r="S864" s="18"/>
    </row>
    <row r="865" spans="1:19">
      <c r="A865" s="18"/>
      <c r="B865" s="56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34"/>
      <c r="O865" s="34"/>
      <c r="P865" s="34"/>
      <c r="Q865" s="35"/>
      <c r="R865" s="18"/>
      <c r="S865" s="18"/>
    </row>
    <row r="866" spans="1:19">
      <c r="A866" s="18"/>
      <c r="B866" s="56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34"/>
      <c r="O866" s="34"/>
      <c r="P866" s="34"/>
      <c r="Q866" s="35"/>
      <c r="R866" s="18"/>
      <c r="S866" s="18"/>
    </row>
    <row r="867" spans="1:19">
      <c r="A867" s="18"/>
      <c r="B867" s="56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34"/>
      <c r="O867" s="34"/>
      <c r="P867" s="34"/>
      <c r="Q867" s="35"/>
      <c r="R867" s="18"/>
      <c r="S867" s="18"/>
    </row>
    <row r="868" spans="1:19">
      <c r="A868" s="18"/>
      <c r="B868" s="56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34"/>
      <c r="O868" s="34"/>
      <c r="P868" s="34"/>
      <c r="Q868" s="35"/>
      <c r="R868" s="18"/>
      <c r="S868" s="18"/>
    </row>
    <row r="869" spans="1:19">
      <c r="A869" s="18"/>
      <c r="B869" s="56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34"/>
      <c r="O869" s="34"/>
      <c r="P869" s="34"/>
      <c r="Q869" s="35"/>
      <c r="R869" s="18"/>
      <c r="S869" s="18"/>
    </row>
    <row r="870" spans="1:19">
      <c r="A870" s="18"/>
      <c r="B870" s="56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34"/>
      <c r="O870" s="34"/>
      <c r="P870" s="34"/>
      <c r="Q870" s="35"/>
      <c r="R870" s="18"/>
      <c r="S870" s="18"/>
    </row>
    <row r="871" spans="1:19">
      <c r="A871" s="18"/>
      <c r="B871" s="56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34"/>
      <c r="O871" s="34"/>
      <c r="P871" s="34"/>
      <c r="Q871" s="35"/>
      <c r="R871" s="18"/>
      <c r="S871" s="18"/>
    </row>
  </sheetData>
  <mergeCells count="11">
    <mergeCell ref="A308:S309"/>
    <mergeCell ref="A2:S2"/>
    <mergeCell ref="C3:L3"/>
    <mergeCell ref="Q3:S3"/>
    <mergeCell ref="C4:G4"/>
    <mergeCell ref="H4:L4"/>
    <mergeCell ref="R4:S4"/>
    <mergeCell ref="A3:A4"/>
    <mergeCell ref="B3:B4"/>
    <mergeCell ref="M3:N4"/>
    <mergeCell ref="O3:P4"/>
  </mergeCells>
  <phoneticPr fontId="5" type="noConversion"/>
  <pageMargins left="0.71" right="0.19" top="0.45999999999999996" bottom="0.95999999999999985" header="0.31" footer="0.61"/>
  <pageSetup paperSize="9" orientation="landscape"/>
  <headerFooter>
    <oddFooter>第 &amp;P 页，共 &amp;N 页</oddFooter>
    <evenFooter>&amp;C8</evenFooter>
    <firstFooter>&amp;C第 &amp;[5] 页，共 &amp;N 页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E166"/>
  <sheetViews>
    <sheetView topLeftCell="A16" zoomScaleSheetLayoutView="100" workbookViewId="0">
      <selection activeCell="B2" sqref="B2:B166"/>
    </sheetView>
  </sheetViews>
  <sheetFormatPr defaultColWidth="8.875" defaultRowHeight="13.5"/>
  <cols>
    <col min="2" max="2" width="10.625" bestFit="1" customWidth="1"/>
  </cols>
  <sheetData>
    <row r="1" spans="1:5">
      <c r="B1" s="1"/>
    </row>
    <row r="2" spans="1:5" ht="24">
      <c r="A2" s="2" t="s">
        <v>24</v>
      </c>
      <c r="B2" s="3">
        <v>21624200</v>
      </c>
      <c r="D2" s="1" t="s">
        <v>26</v>
      </c>
      <c r="E2" s="4">
        <v>1350200</v>
      </c>
    </row>
    <row r="3" spans="1:5" ht="24" hidden="1">
      <c r="A3" s="4" t="s">
        <v>25</v>
      </c>
      <c r="B3" s="4">
        <v>4342300</v>
      </c>
      <c r="D3" s="1" t="s">
        <v>27</v>
      </c>
      <c r="E3" s="4">
        <v>1250400</v>
      </c>
    </row>
    <row r="4" spans="1:5" ht="48" hidden="1">
      <c r="A4" s="4" t="s">
        <v>30</v>
      </c>
      <c r="B4" s="4">
        <v>1786875</v>
      </c>
      <c r="D4" s="1" t="s">
        <v>28</v>
      </c>
      <c r="E4" s="4">
        <v>569450</v>
      </c>
    </row>
    <row r="5" spans="1:5" ht="24" hidden="1">
      <c r="A5" s="4" t="s">
        <v>36</v>
      </c>
      <c r="B5" s="4">
        <v>3860750</v>
      </c>
      <c r="D5" s="1" t="s">
        <v>29</v>
      </c>
      <c r="E5" s="4">
        <v>1172250</v>
      </c>
    </row>
    <row r="6" spans="1:5" ht="24" hidden="1">
      <c r="A6" s="4" t="s">
        <v>40</v>
      </c>
      <c r="B6" s="4">
        <v>1595625</v>
      </c>
      <c r="D6" s="1" t="s">
        <v>31</v>
      </c>
      <c r="E6" s="4">
        <v>4875</v>
      </c>
    </row>
    <row r="7" spans="1:5" ht="24" hidden="1">
      <c r="A7" s="4" t="s">
        <v>45</v>
      </c>
      <c r="B7" s="4">
        <v>685750</v>
      </c>
      <c r="D7" s="1" t="s">
        <v>32</v>
      </c>
      <c r="E7" s="4">
        <v>554250</v>
      </c>
    </row>
    <row r="8" spans="1:5" ht="24" hidden="1">
      <c r="A8" s="4" t="s">
        <v>47</v>
      </c>
      <c r="B8" s="4">
        <v>2696500</v>
      </c>
      <c r="D8" s="1" t="s">
        <v>33</v>
      </c>
      <c r="E8" s="4">
        <v>624750</v>
      </c>
    </row>
    <row r="9" spans="1:5" ht="36" hidden="1">
      <c r="A9" s="4" t="s">
        <v>55</v>
      </c>
      <c r="B9" s="4">
        <v>459000</v>
      </c>
      <c r="D9" s="1" t="s">
        <v>34</v>
      </c>
      <c r="E9" s="4">
        <v>18000</v>
      </c>
    </row>
    <row r="10" spans="1:5" ht="24" hidden="1">
      <c r="A10" s="4" t="s">
        <v>57</v>
      </c>
      <c r="B10" s="4">
        <v>3464550</v>
      </c>
      <c r="D10" s="1" t="s">
        <v>35</v>
      </c>
      <c r="E10" s="4">
        <v>3000</v>
      </c>
    </row>
    <row r="11" spans="1:5" ht="24" hidden="1">
      <c r="A11" s="4" t="s">
        <v>59</v>
      </c>
      <c r="B11" s="4">
        <v>572000</v>
      </c>
      <c r="D11" s="1" t="s">
        <v>37</v>
      </c>
      <c r="E11" s="4">
        <v>1850250</v>
      </c>
    </row>
    <row r="12" spans="1:5" ht="24" hidden="1">
      <c r="A12" s="4" t="s">
        <v>61</v>
      </c>
      <c r="B12" s="4">
        <v>370750</v>
      </c>
      <c r="D12" s="1" t="s">
        <v>38</v>
      </c>
      <c r="E12" s="4">
        <v>691500</v>
      </c>
    </row>
    <row r="13" spans="1:5" ht="24" hidden="1">
      <c r="A13" s="4" t="s">
        <v>63</v>
      </c>
      <c r="B13" s="4">
        <v>1089100</v>
      </c>
      <c r="D13" s="1" t="s">
        <v>39</v>
      </c>
      <c r="E13" s="4">
        <v>530000</v>
      </c>
    </row>
    <row r="14" spans="1:5" ht="24" hidden="1">
      <c r="A14" s="4" t="s">
        <v>65</v>
      </c>
      <c r="B14" s="4">
        <v>596000</v>
      </c>
      <c r="D14" s="1" t="s">
        <v>41</v>
      </c>
      <c r="E14" s="4">
        <v>892500</v>
      </c>
    </row>
    <row r="15" spans="1:5" ht="24" hidden="1">
      <c r="A15" s="4" t="s">
        <v>67</v>
      </c>
      <c r="B15" s="4">
        <v>105000</v>
      </c>
      <c r="D15" s="1" t="s">
        <v>42</v>
      </c>
      <c r="E15" s="4">
        <v>24000</v>
      </c>
    </row>
    <row r="16" spans="1:5" ht="24">
      <c r="A16" s="5" t="s">
        <v>70</v>
      </c>
      <c r="B16" s="6">
        <v>2442450</v>
      </c>
      <c r="D16" s="1" t="s">
        <v>43</v>
      </c>
      <c r="E16" s="4">
        <v>21750</v>
      </c>
    </row>
    <row r="17" spans="1:5" ht="24" hidden="1">
      <c r="A17" s="4" t="s">
        <v>71</v>
      </c>
      <c r="B17" s="4">
        <v>2029950</v>
      </c>
      <c r="D17" s="1" t="s">
        <v>44</v>
      </c>
      <c r="E17" s="4">
        <v>39375</v>
      </c>
    </row>
    <row r="18" spans="1:5" ht="24" hidden="1">
      <c r="A18" s="4" t="s">
        <v>73</v>
      </c>
      <c r="B18" s="4">
        <v>6000</v>
      </c>
      <c r="D18" s="1" t="s">
        <v>46</v>
      </c>
      <c r="E18" s="4">
        <v>493750</v>
      </c>
    </row>
    <row r="19" spans="1:5" ht="24" hidden="1">
      <c r="A19" s="4" t="s">
        <v>74</v>
      </c>
      <c r="B19" s="4">
        <v>352500</v>
      </c>
      <c r="D19" s="1" t="s">
        <v>48</v>
      </c>
      <c r="E19" s="4">
        <v>182000</v>
      </c>
    </row>
    <row r="20" spans="1:5" ht="24" hidden="1">
      <c r="A20" s="1" t="s">
        <v>76</v>
      </c>
      <c r="B20" s="4">
        <v>54000</v>
      </c>
      <c r="D20" s="1" t="s">
        <v>49</v>
      </c>
      <c r="E20" s="4">
        <v>718750</v>
      </c>
    </row>
    <row r="21" spans="1:5" ht="24">
      <c r="A21" s="5" t="s">
        <v>77</v>
      </c>
      <c r="B21" s="6">
        <v>5839840</v>
      </c>
      <c r="D21" s="1" t="s">
        <v>50</v>
      </c>
      <c r="E21" s="4">
        <v>241500</v>
      </c>
    </row>
    <row r="22" spans="1:5" ht="36" hidden="1">
      <c r="A22" s="4" t="s">
        <v>78</v>
      </c>
      <c r="B22" s="4">
        <v>2622000</v>
      </c>
      <c r="D22" s="1" t="s">
        <v>51</v>
      </c>
      <c r="E22" s="4">
        <v>1032250</v>
      </c>
    </row>
    <row r="23" spans="1:5" ht="24" hidden="1">
      <c r="A23" s="4" t="s">
        <v>81</v>
      </c>
      <c r="B23" s="4">
        <v>700440</v>
      </c>
      <c r="D23" s="1" t="s">
        <v>52</v>
      </c>
      <c r="E23" s="4">
        <v>27000</v>
      </c>
    </row>
    <row r="24" spans="1:5" ht="24" hidden="1">
      <c r="A24" s="4" t="s">
        <v>83</v>
      </c>
      <c r="B24" s="4">
        <v>883800</v>
      </c>
      <c r="D24" s="1" t="s">
        <v>53</v>
      </c>
      <c r="E24" s="4">
        <v>9000</v>
      </c>
    </row>
    <row r="25" spans="1:5" ht="24" hidden="1">
      <c r="A25" s="4" t="s">
        <v>88</v>
      </c>
      <c r="B25" s="4">
        <v>398400</v>
      </c>
      <c r="D25" s="1" t="s">
        <v>54</v>
      </c>
      <c r="E25" s="4">
        <v>24000</v>
      </c>
    </row>
    <row r="26" spans="1:5" ht="24" hidden="1">
      <c r="A26" s="4" t="s">
        <v>92</v>
      </c>
      <c r="B26" s="4">
        <v>734800</v>
      </c>
      <c r="D26" s="1" t="s">
        <v>56</v>
      </c>
      <c r="E26" s="4">
        <v>390000</v>
      </c>
    </row>
    <row r="27" spans="1:5" ht="24" hidden="1">
      <c r="A27" s="4" t="s">
        <v>94</v>
      </c>
      <c r="B27" s="4">
        <v>241200</v>
      </c>
      <c r="D27" s="1" t="s">
        <v>58</v>
      </c>
      <c r="E27" s="4">
        <v>3197550</v>
      </c>
    </row>
    <row r="28" spans="1:5" ht="24" hidden="1">
      <c r="A28" s="166" t="s">
        <v>95</v>
      </c>
      <c r="B28" s="4">
        <v>259200</v>
      </c>
      <c r="D28" s="1" t="s">
        <v>60</v>
      </c>
      <c r="E28" s="4">
        <v>254000</v>
      </c>
    </row>
    <row r="29" spans="1:5" ht="24">
      <c r="A29" s="5" t="s">
        <v>96</v>
      </c>
      <c r="B29" s="6">
        <v>52800</v>
      </c>
      <c r="D29" s="1" t="s">
        <v>62</v>
      </c>
      <c r="E29" s="4">
        <v>241750</v>
      </c>
    </row>
    <row r="30" spans="1:5" ht="24">
      <c r="A30" s="5" t="s">
        <v>97</v>
      </c>
      <c r="B30" s="3">
        <v>3948600</v>
      </c>
      <c r="D30" s="1" t="s">
        <v>64</v>
      </c>
      <c r="E30" s="4">
        <v>558100</v>
      </c>
    </row>
    <row r="31" spans="1:5" ht="24" hidden="1">
      <c r="A31" s="4" t="s">
        <v>98</v>
      </c>
      <c r="B31" s="4">
        <v>1873350</v>
      </c>
      <c r="D31" s="1" t="s">
        <v>66</v>
      </c>
      <c r="E31" s="4">
        <v>161000</v>
      </c>
    </row>
    <row r="32" spans="1:5" ht="24" hidden="1">
      <c r="A32" s="4" t="s">
        <v>100</v>
      </c>
      <c r="B32" s="4">
        <v>353000</v>
      </c>
      <c r="D32" s="1" t="s">
        <v>68</v>
      </c>
      <c r="E32" s="4">
        <v>18000</v>
      </c>
    </row>
    <row r="33" spans="1:5" ht="24" hidden="1">
      <c r="A33" s="4" t="s">
        <v>102</v>
      </c>
      <c r="B33" s="4">
        <v>757500</v>
      </c>
      <c r="D33" s="1" t="s">
        <v>69</v>
      </c>
      <c r="E33" s="4">
        <v>18000</v>
      </c>
    </row>
    <row r="34" spans="1:5" ht="24" hidden="1">
      <c r="A34" s="4" t="s">
        <v>104</v>
      </c>
      <c r="B34" s="4">
        <v>135000</v>
      </c>
      <c r="D34" s="1" t="s">
        <v>72</v>
      </c>
      <c r="E34" s="4">
        <v>2029950</v>
      </c>
    </row>
    <row r="35" spans="1:5" ht="24" hidden="1">
      <c r="A35" s="4" t="s">
        <v>105</v>
      </c>
      <c r="B35" s="4">
        <v>829750</v>
      </c>
      <c r="D35" s="1" t="s">
        <v>75</v>
      </c>
      <c r="E35" s="4">
        <v>274500</v>
      </c>
    </row>
    <row r="36" spans="1:5" ht="24">
      <c r="A36" s="5" t="s">
        <v>117</v>
      </c>
      <c r="B36" s="6">
        <v>2631650</v>
      </c>
      <c r="D36" s="1" t="s">
        <v>79</v>
      </c>
      <c r="E36" s="4">
        <v>2204400</v>
      </c>
    </row>
    <row r="37" spans="1:5" ht="24" hidden="1">
      <c r="A37" s="4" t="s">
        <v>117</v>
      </c>
      <c r="B37" s="4">
        <v>2328650</v>
      </c>
      <c r="D37" s="1" t="s">
        <v>80</v>
      </c>
      <c r="E37" s="4">
        <v>414000</v>
      </c>
    </row>
    <row r="38" spans="1:5" ht="24">
      <c r="A38" s="5" t="s">
        <v>119</v>
      </c>
      <c r="B38" s="6">
        <v>4969960</v>
      </c>
      <c r="D38" s="1" t="s">
        <v>82</v>
      </c>
      <c r="E38" s="4">
        <v>52440</v>
      </c>
    </row>
    <row r="39" spans="1:5" ht="24" hidden="1">
      <c r="A39" s="4" t="s">
        <v>120</v>
      </c>
      <c r="B39" s="4">
        <v>811260</v>
      </c>
      <c r="D39" s="1" t="s">
        <v>84</v>
      </c>
      <c r="E39" s="4">
        <v>538200</v>
      </c>
    </row>
    <row r="40" spans="1:5" ht="24" hidden="1">
      <c r="A40" s="4" t="s">
        <v>122</v>
      </c>
      <c r="B40" s="4">
        <v>165600</v>
      </c>
      <c r="D40" s="1" t="s">
        <v>85</v>
      </c>
      <c r="E40" s="4">
        <v>86400</v>
      </c>
    </row>
    <row r="41" spans="1:5" ht="24" hidden="1">
      <c r="A41" s="4" t="s">
        <v>124</v>
      </c>
      <c r="B41" s="4">
        <v>834800</v>
      </c>
      <c r="D41" s="1" t="s">
        <v>86</v>
      </c>
      <c r="E41" s="4">
        <v>43200</v>
      </c>
    </row>
    <row r="42" spans="1:5" ht="24" hidden="1">
      <c r="A42" s="4" t="s">
        <v>130</v>
      </c>
      <c r="B42" s="4">
        <v>908400</v>
      </c>
      <c r="D42" s="1" t="s">
        <v>87</v>
      </c>
      <c r="E42" s="4">
        <v>18000</v>
      </c>
    </row>
    <row r="43" spans="1:5" ht="24" hidden="1">
      <c r="A43" s="4" t="s">
        <v>132</v>
      </c>
      <c r="B43" s="4">
        <v>1569500</v>
      </c>
      <c r="D43" s="1" t="s">
        <v>89</v>
      </c>
      <c r="E43" s="4">
        <v>48000</v>
      </c>
    </row>
    <row r="44" spans="1:5" ht="24" hidden="1">
      <c r="A44" s="4" t="s">
        <v>134</v>
      </c>
      <c r="B44" s="4">
        <v>205200</v>
      </c>
      <c r="D44" s="1" t="s">
        <v>90</v>
      </c>
      <c r="E44" s="4">
        <v>57600</v>
      </c>
    </row>
    <row r="45" spans="1:5" ht="24" hidden="1">
      <c r="A45" s="4" t="s">
        <v>135</v>
      </c>
      <c r="B45" s="4">
        <v>475200</v>
      </c>
      <c r="D45" s="1" t="s">
        <v>91</v>
      </c>
      <c r="E45" s="4">
        <v>28800</v>
      </c>
    </row>
    <row r="46" spans="1:5" ht="24">
      <c r="A46" s="5" t="s">
        <v>126</v>
      </c>
      <c r="B46" s="6">
        <v>1066200</v>
      </c>
      <c r="D46" s="1" t="s">
        <v>93</v>
      </c>
      <c r="E46" s="4">
        <v>101200</v>
      </c>
    </row>
    <row r="47" spans="1:5" ht="24">
      <c r="A47" s="5" t="s">
        <v>128</v>
      </c>
      <c r="B47" s="6">
        <v>978000</v>
      </c>
      <c r="D47" s="1" t="s">
        <v>99</v>
      </c>
      <c r="E47" s="4">
        <v>1873350</v>
      </c>
    </row>
    <row r="48" spans="1:5" ht="24">
      <c r="A48" s="5" t="s">
        <v>136</v>
      </c>
      <c r="B48" s="6">
        <v>426400</v>
      </c>
      <c r="D48" s="1" t="s">
        <v>101</v>
      </c>
      <c r="E48" s="4">
        <v>299000</v>
      </c>
    </row>
    <row r="49" spans="1:5" ht="24">
      <c r="A49" s="5" t="s">
        <v>138</v>
      </c>
      <c r="B49" s="6">
        <v>1891100</v>
      </c>
      <c r="D49" s="1" t="s">
        <v>103</v>
      </c>
      <c r="E49" s="4">
        <v>625500</v>
      </c>
    </row>
    <row r="50" spans="1:5" ht="24">
      <c r="A50" s="5" t="s">
        <v>140</v>
      </c>
      <c r="B50" s="6">
        <v>2842960</v>
      </c>
      <c r="D50" s="1" t="s">
        <v>106</v>
      </c>
      <c r="E50" s="4">
        <v>448750</v>
      </c>
    </row>
    <row r="51" spans="1:5" ht="24" hidden="1">
      <c r="A51" s="4" t="s">
        <v>141</v>
      </c>
      <c r="B51" s="4">
        <v>1170960</v>
      </c>
      <c r="D51" s="7" t="s">
        <v>107</v>
      </c>
      <c r="E51" s="4">
        <v>15000</v>
      </c>
    </row>
    <row r="52" spans="1:5" ht="24" hidden="1">
      <c r="A52" s="4" t="s">
        <v>143</v>
      </c>
      <c r="B52" s="4">
        <v>162000</v>
      </c>
      <c r="D52" s="7" t="s">
        <v>108</v>
      </c>
      <c r="E52" s="4">
        <v>15000</v>
      </c>
    </row>
    <row r="53" spans="1:5" ht="24" hidden="1">
      <c r="A53" s="4" t="s">
        <v>146</v>
      </c>
      <c r="B53" s="4">
        <v>1048000</v>
      </c>
      <c r="D53" s="7" t="s">
        <v>109</v>
      </c>
      <c r="E53" s="4">
        <v>30000</v>
      </c>
    </row>
    <row r="54" spans="1:5" ht="24" hidden="1">
      <c r="A54" s="4" t="s">
        <v>148</v>
      </c>
      <c r="B54" s="4">
        <v>462000</v>
      </c>
      <c r="D54" s="7" t="s">
        <v>110</v>
      </c>
      <c r="E54" s="4">
        <v>24000</v>
      </c>
    </row>
    <row r="55" spans="1:5" ht="24">
      <c r="A55" s="2" t="s">
        <v>144</v>
      </c>
      <c r="B55" s="6">
        <v>591500</v>
      </c>
      <c r="D55" s="7" t="s">
        <v>111</v>
      </c>
      <c r="E55" s="4">
        <v>24000</v>
      </c>
    </row>
    <row r="56" spans="1:5" ht="24">
      <c r="A56" s="5" t="s">
        <v>150</v>
      </c>
      <c r="B56" s="6">
        <v>401400</v>
      </c>
      <c r="D56" s="7" t="s">
        <v>112</v>
      </c>
      <c r="E56" s="4">
        <v>15000</v>
      </c>
    </row>
    <row r="57" spans="1:5" ht="24">
      <c r="A57" s="5" t="s">
        <v>152</v>
      </c>
      <c r="B57" s="6">
        <v>2421500</v>
      </c>
      <c r="D57" s="7" t="s">
        <v>113</v>
      </c>
      <c r="E57" s="4">
        <v>24000</v>
      </c>
    </row>
    <row r="58" spans="1:5" ht="24">
      <c r="A58" s="5" t="s">
        <v>154</v>
      </c>
      <c r="B58" s="6">
        <v>3610480</v>
      </c>
      <c r="D58" s="7" t="s">
        <v>114</v>
      </c>
      <c r="E58" s="4">
        <v>27000</v>
      </c>
    </row>
    <row r="59" spans="1:5" ht="24" hidden="1">
      <c r="A59" s="4" t="s">
        <v>155</v>
      </c>
      <c r="B59" s="4">
        <v>1206480</v>
      </c>
      <c r="D59" s="7" t="s">
        <v>115</v>
      </c>
      <c r="E59" s="4">
        <v>24000</v>
      </c>
    </row>
    <row r="60" spans="1:5" ht="24" hidden="1">
      <c r="A60" s="4" t="s">
        <v>157</v>
      </c>
      <c r="B60" s="4">
        <v>168000</v>
      </c>
      <c r="D60" s="7" t="s">
        <v>116</v>
      </c>
      <c r="E60" s="4">
        <v>15000</v>
      </c>
    </row>
    <row r="61" spans="1:5" ht="24" hidden="1">
      <c r="A61" s="4" t="s">
        <v>340</v>
      </c>
      <c r="B61" s="4">
        <v>916000</v>
      </c>
      <c r="D61" s="1" t="s">
        <v>118</v>
      </c>
      <c r="E61" s="4">
        <v>2328650</v>
      </c>
    </row>
    <row r="62" spans="1:5" ht="24" hidden="1">
      <c r="A62" s="4" t="s">
        <v>162</v>
      </c>
      <c r="B62" s="4">
        <v>720000</v>
      </c>
      <c r="D62" s="1" t="s">
        <v>121</v>
      </c>
      <c r="E62" s="4">
        <v>811260</v>
      </c>
    </row>
    <row r="63" spans="1:5" ht="24" hidden="1">
      <c r="A63" s="4" t="s">
        <v>163</v>
      </c>
      <c r="B63" s="4">
        <v>600000</v>
      </c>
      <c r="D63" s="1" t="s">
        <v>123</v>
      </c>
      <c r="E63" s="4">
        <v>57600</v>
      </c>
    </row>
    <row r="64" spans="1:5" ht="24">
      <c r="A64" s="2" t="s">
        <v>160</v>
      </c>
      <c r="B64" s="6">
        <v>2794000</v>
      </c>
      <c r="D64" s="1" t="s">
        <v>125</v>
      </c>
      <c r="E64" s="4">
        <v>599600</v>
      </c>
    </row>
    <row r="65" spans="1:5" ht="24">
      <c r="A65" s="5" t="s">
        <v>164</v>
      </c>
      <c r="B65" s="6">
        <v>488000</v>
      </c>
      <c r="D65" s="1" t="s">
        <v>131</v>
      </c>
      <c r="E65" s="4">
        <v>248400</v>
      </c>
    </row>
    <row r="66" spans="1:5" ht="24">
      <c r="A66" s="5" t="s">
        <v>166</v>
      </c>
      <c r="B66" s="6">
        <v>2503900</v>
      </c>
      <c r="D66" s="1" t="s">
        <v>133</v>
      </c>
      <c r="E66" s="4">
        <v>735500</v>
      </c>
    </row>
    <row r="67" spans="1:5" ht="24">
      <c r="A67" s="5" t="s">
        <v>168</v>
      </c>
      <c r="B67" s="6">
        <v>3976500</v>
      </c>
      <c r="D67" s="1" t="s">
        <v>127</v>
      </c>
      <c r="E67" s="4">
        <v>274200</v>
      </c>
    </row>
    <row r="68" spans="1:5" ht="24">
      <c r="A68" s="5" t="s">
        <v>170</v>
      </c>
      <c r="B68" s="6">
        <v>5905940</v>
      </c>
      <c r="D68" s="1" t="s">
        <v>129</v>
      </c>
      <c r="E68" s="4">
        <v>522000</v>
      </c>
    </row>
    <row r="69" spans="1:5" ht="24" hidden="1">
      <c r="A69" s="4" t="s">
        <v>171</v>
      </c>
      <c r="B69" s="4">
        <v>1994400</v>
      </c>
      <c r="D69" s="1" t="s">
        <v>137</v>
      </c>
      <c r="E69" s="4">
        <v>128800</v>
      </c>
    </row>
    <row r="70" spans="1:5" ht="24" hidden="1">
      <c r="A70" s="4" t="s">
        <v>173</v>
      </c>
      <c r="B70" s="4">
        <v>1586100</v>
      </c>
      <c r="D70" s="1" t="s">
        <v>139</v>
      </c>
      <c r="E70" s="4">
        <v>1309100</v>
      </c>
    </row>
    <row r="71" spans="1:5" ht="24" hidden="1">
      <c r="A71" s="4" t="s">
        <v>175</v>
      </c>
      <c r="B71" s="4">
        <v>389040</v>
      </c>
      <c r="D71" s="1" t="s">
        <v>142</v>
      </c>
      <c r="E71" s="4">
        <v>1170960</v>
      </c>
    </row>
    <row r="72" spans="1:5" ht="24" hidden="1">
      <c r="A72" s="4" t="s">
        <v>177</v>
      </c>
      <c r="B72" s="4">
        <v>1176000</v>
      </c>
      <c r="D72" s="1" t="s">
        <v>147</v>
      </c>
      <c r="E72" s="4">
        <v>460000</v>
      </c>
    </row>
    <row r="73" spans="1:5" ht="24" hidden="1">
      <c r="A73" s="4" t="s">
        <v>179</v>
      </c>
      <c r="B73" s="4">
        <v>753200</v>
      </c>
      <c r="D73" s="1" t="s">
        <v>149</v>
      </c>
      <c r="E73" s="4">
        <v>384000</v>
      </c>
    </row>
    <row r="74" spans="1:5" ht="24" hidden="1">
      <c r="A74" s="1" t="s">
        <v>341</v>
      </c>
      <c r="B74" s="4">
        <v>7200</v>
      </c>
      <c r="D74" s="1" t="s">
        <v>145</v>
      </c>
      <c r="E74" s="4">
        <v>471500</v>
      </c>
    </row>
    <row r="75" spans="1:5" ht="24">
      <c r="A75" s="5" t="s">
        <v>183</v>
      </c>
      <c r="B75" s="6">
        <v>1194600</v>
      </c>
      <c r="D75" s="1" t="s">
        <v>151</v>
      </c>
      <c r="E75" s="4">
        <v>317400</v>
      </c>
    </row>
    <row r="76" spans="1:5" ht="24">
      <c r="A76" s="5" t="s">
        <v>185</v>
      </c>
      <c r="B76" s="6">
        <v>453120</v>
      </c>
      <c r="D76" s="1" t="s">
        <v>153</v>
      </c>
      <c r="E76" s="4">
        <v>747500</v>
      </c>
    </row>
    <row r="77" spans="1:5" ht="24" hidden="1">
      <c r="A77" s="4" t="s">
        <v>186</v>
      </c>
      <c r="B77" s="4">
        <v>417120</v>
      </c>
      <c r="D77" s="1" t="s">
        <v>156</v>
      </c>
      <c r="E77" s="4">
        <v>1206480</v>
      </c>
    </row>
    <row r="78" spans="1:5" ht="24" hidden="1">
      <c r="A78" s="4" t="s">
        <v>188</v>
      </c>
      <c r="B78" s="4">
        <v>36000</v>
      </c>
      <c r="D78" s="1" t="s">
        <v>159</v>
      </c>
      <c r="E78" s="4">
        <v>184000</v>
      </c>
    </row>
    <row r="79" spans="1:5" ht="36">
      <c r="A79" s="5" t="s">
        <v>343</v>
      </c>
      <c r="B79" s="6">
        <v>336000</v>
      </c>
      <c r="D79" s="1" t="s">
        <v>161</v>
      </c>
      <c r="E79" s="4">
        <v>1810000</v>
      </c>
    </row>
    <row r="80" spans="1:5" ht="24">
      <c r="A80" s="5" t="s">
        <v>190</v>
      </c>
      <c r="B80" s="6">
        <v>714000</v>
      </c>
      <c r="D80" s="7" t="s">
        <v>165</v>
      </c>
      <c r="E80" s="4">
        <v>230000</v>
      </c>
    </row>
    <row r="81" spans="1:5" ht="24">
      <c r="A81" s="2" t="s">
        <v>191</v>
      </c>
      <c r="B81" s="6">
        <v>1467600</v>
      </c>
      <c r="D81" s="1" t="s">
        <v>167</v>
      </c>
      <c r="E81" s="4">
        <v>259900</v>
      </c>
    </row>
    <row r="82" spans="1:5" ht="24">
      <c r="A82" s="5" t="s">
        <v>193</v>
      </c>
      <c r="B82" s="6">
        <v>84000</v>
      </c>
      <c r="D82" s="1" t="s">
        <v>169</v>
      </c>
      <c r="E82" s="4">
        <v>1132500</v>
      </c>
    </row>
    <row r="83" spans="1:5" ht="24">
      <c r="A83" s="5" t="s">
        <v>194</v>
      </c>
      <c r="B83" s="6">
        <v>2483200</v>
      </c>
      <c r="D83" s="1" t="s">
        <v>172</v>
      </c>
      <c r="E83" s="4">
        <v>1994400</v>
      </c>
    </row>
    <row r="84" spans="1:5" ht="24">
      <c r="A84" s="5" t="s">
        <v>196</v>
      </c>
      <c r="B84" s="6">
        <v>7170550</v>
      </c>
      <c r="D84" s="1" t="s">
        <v>174</v>
      </c>
      <c r="E84" s="4">
        <v>1442100</v>
      </c>
    </row>
    <row r="85" spans="1:5" ht="24">
      <c r="A85" s="5" t="s">
        <v>199</v>
      </c>
      <c r="B85" s="6">
        <v>6950320</v>
      </c>
      <c r="D85" s="1" t="s">
        <v>176</v>
      </c>
      <c r="E85" s="4">
        <v>259440</v>
      </c>
    </row>
    <row r="86" spans="1:5" ht="24" hidden="1">
      <c r="A86" s="4" t="s">
        <v>200</v>
      </c>
      <c r="B86" s="4">
        <v>1191100</v>
      </c>
      <c r="D86" s="1" t="s">
        <v>178</v>
      </c>
      <c r="E86" s="4">
        <v>441600</v>
      </c>
    </row>
    <row r="87" spans="1:5" ht="24" hidden="1">
      <c r="A87" s="4" t="s">
        <v>202</v>
      </c>
      <c r="B87" s="4">
        <v>1160050</v>
      </c>
      <c r="D87" s="1" t="s">
        <v>180</v>
      </c>
      <c r="E87" s="4">
        <v>748400</v>
      </c>
    </row>
    <row r="88" spans="1:5" ht="24" hidden="1">
      <c r="A88" s="4" t="s">
        <v>204</v>
      </c>
      <c r="B88" s="4">
        <v>1598940</v>
      </c>
      <c r="D88" s="1" t="s">
        <v>184</v>
      </c>
      <c r="E88" s="4">
        <v>853800</v>
      </c>
    </row>
    <row r="89" spans="1:5" ht="24" hidden="1">
      <c r="A89" s="4" t="s">
        <v>206</v>
      </c>
      <c r="B89" s="4">
        <v>1123260</v>
      </c>
      <c r="D89" s="1" t="s">
        <v>187</v>
      </c>
      <c r="E89" s="4">
        <v>417120</v>
      </c>
    </row>
    <row r="90" spans="1:5" ht="24" hidden="1">
      <c r="A90" s="4" t="s">
        <v>208</v>
      </c>
      <c r="B90" s="4">
        <v>959120</v>
      </c>
      <c r="D90" s="1" t="s">
        <v>192</v>
      </c>
      <c r="E90" s="4">
        <v>357600</v>
      </c>
    </row>
    <row r="91" spans="1:5" ht="24" hidden="1">
      <c r="A91" s="4" t="s">
        <v>210</v>
      </c>
      <c r="B91" s="4">
        <v>282000</v>
      </c>
      <c r="D91" s="1" t="s">
        <v>195</v>
      </c>
      <c r="E91" s="4">
        <v>2132200</v>
      </c>
    </row>
    <row r="92" spans="1:5" ht="24" hidden="1">
      <c r="A92" s="4" t="s">
        <v>211</v>
      </c>
      <c r="B92" s="4">
        <v>111000</v>
      </c>
      <c r="D92" s="1" t="s">
        <v>197</v>
      </c>
      <c r="E92" s="4">
        <v>4528900</v>
      </c>
    </row>
    <row r="93" spans="1:5" ht="36" hidden="1">
      <c r="A93" s="4" t="s">
        <v>212</v>
      </c>
      <c r="B93" s="4">
        <v>524850</v>
      </c>
      <c r="D93" s="1" t="s">
        <v>198</v>
      </c>
      <c r="E93" s="4">
        <v>1471650</v>
      </c>
    </row>
    <row r="94" spans="1:5" ht="24">
      <c r="A94" s="5" t="s">
        <v>214</v>
      </c>
      <c r="B94" s="6">
        <v>1321920</v>
      </c>
      <c r="D94" s="1" t="s">
        <v>201</v>
      </c>
      <c r="E94" s="4">
        <v>1191100</v>
      </c>
    </row>
    <row r="95" spans="1:5" ht="24" hidden="1">
      <c r="A95" s="4" t="s">
        <v>141</v>
      </c>
      <c r="B95" s="4">
        <v>871920</v>
      </c>
      <c r="D95" s="1" t="s">
        <v>203</v>
      </c>
      <c r="E95" s="4">
        <v>629050</v>
      </c>
    </row>
    <row r="96" spans="1:5" ht="24" hidden="1">
      <c r="A96" s="4" t="s">
        <v>216</v>
      </c>
      <c r="B96" s="4">
        <v>90000</v>
      </c>
      <c r="D96" s="1" t="s">
        <v>205</v>
      </c>
      <c r="E96" s="4">
        <v>1314540</v>
      </c>
    </row>
    <row r="97" spans="1:5" ht="24" hidden="1">
      <c r="A97" s="167" t="s">
        <v>348</v>
      </c>
      <c r="B97" s="4">
        <v>4800</v>
      </c>
      <c r="D97" s="1" t="s">
        <v>207</v>
      </c>
      <c r="E97" s="4">
        <v>810060</v>
      </c>
    </row>
    <row r="98" spans="1:5" ht="24" hidden="1">
      <c r="A98" s="168" t="s">
        <v>218</v>
      </c>
      <c r="B98" s="4">
        <v>182400</v>
      </c>
      <c r="D98" s="1" t="s">
        <v>209</v>
      </c>
      <c r="E98" s="4">
        <v>483920</v>
      </c>
    </row>
    <row r="99" spans="1:5" ht="24" hidden="1">
      <c r="A99" s="168" t="s">
        <v>220</v>
      </c>
      <c r="B99" s="4">
        <v>172800</v>
      </c>
      <c r="D99" s="1" t="s">
        <v>213</v>
      </c>
      <c r="E99" s="4">
        <v>113850</v>
      </c>
    </row>
    <row r="100" spans="1:5" ht="24">
      <c r="A100" s="5" t="s">
        <v>221</v>
      </c>
      <c r="B100" s="6">
        <v>374400</v>
      </c>
      <c r="D100" s="1" t="s">
        <v>215</v>
      </c>
      <c r="E100" s="4">
        <v>871920</v>
      </c>
    </row>
    <row r="101" spans="1:5" ht="24">
      <c r="A101" s="5" t="s">
        <v>223</v>
      </c>
      <c r="B101" s="6">
        <v>5931360</v>
      </c>
      <c r="D101" s="1" t="s">
        <v>219</v>
      </c>
      <c r="E101" s="4">
        <v>0</v>
      </c>
    </row>
    <row r="102" spans="1:5" ht="24" hidden="1">
      <c r="A102" s="4" t="s">
        <v>224</v>
      </c>
      <c r="B102" s="4">
        <v>3148560</v>
      </c>
      <c r="D102" s="1" t="s">
        <v>222</v>
      </c>
      <c r="E102" s="4">
        <v>220800</v>
      </c>
    </row>
    <row r="103" spans="1:5" ht="24" hidden="1">
      <c r="A103" s="8" t="s">
        <v>226</v>
      </c>
      <c r="B103" s="4">
        <v>414000</v>
      </c>
      <c r="D103" s="1" t="s">
        <v>225</v>
      </c>
      <c r="E103" s="4">
        <v>3148560</v>
      </c>
    </row>
    <row r="104" spans="1:5" ht="24" hidden="1">
      <c r="A104" s="168" t="s">
        <v>227</v>
      </c>
      <c r="B104" s="4">
        <v>421200</v>
      </c>
      <c r="D104" s="1" t="s">
        <v>234</v>
      </c>
      <c r="E104" s="4">
        <v>220800</v>
      </c>
    </row>
    <row r="105" spans="1:5" ht="24" hidden="1">
      <c r="A105" s="8" t="s">
        <v>228</v>
      </c>
      <c r="B105" s="4">
        <v>147600</v>
      </c>
      <c r="D105" s="1" t="s">
        <v>236</v>
      </c>
      <c r="E105" s="4">
        <v>0</v>
      </c>
    </row>
    <row r="106" spans="1:5" ht="24" hidden="1">
      <c r="A106" s="8" t="s">
        <v>229</v>
      </c>
      <c r="B106" s="4">
        <v>25200</v>
      </c>
      <c r="D106" s="1" t="s">
        <v>237</v>
      </c>
      <c r="E106" s="4">
        <v>14400</v>
      </c>
    </row>
    <row r="107" spans="1:5" ht="24" hidden="1">
      <c r="A107" s="9" t="s">
        <v>350</v>
      </c>
      <c r="B107" s="4">
        <v>3600</v>
      </c>
      <c r="D107" s="1" t="s">
        <v>238</v>
      </c>
      <c r="E107" s="4">
        <v>33600</v>
      </c>
    </row>
    <row r="108" spans="1:5" ht="24" hidden="1">
      <c r="A108" s="168" t="s">
        <v>231</v>
      </c>
      <c r="B108" s="4">
        <v>1478400</v>
      </c>
      <c r="D108" s="1" t="s">
        <v>242</v>
      </c>
      <c r="E108" s="4">
        <v>3150120</v>
      </c>
    </row>
    <row r="109" spans="1:5" ht="24" hidden="1">
      <c r="A109" s="4" t="s">
        <v>233</v>
      </c>
      <c r="B109" s="4">
        <v>292800</v>
      </c>
      <c r="D109" s="1" t="s">
        <v>244</v>
      </c>
      <c r="E109" s="4">
        <v>646400</v>
      </c>
    </row>
    <row r="110" spans="1:5" ht="36">
      <c r="A110" s="5" t="s">
        <v>235</v>
      </c>
      <c r="B110" s="6">
        <v>1382400</v>
      </c>
      <c r="D110" s="1" t="s">
        <v>252</v>
      </c>
      <c r="E110" s="4">
        <v>1418640</v>
      </c>
    </row>
    <row r="111" spans="1:5" ht="24">
      <c r="A111" s="5" t="s">
        <v>232</v>
      </c>
      <c r="B111" s="6">
        <v>1396800</v>
      </c>
      <c r="D111" s="1" t="s">
        <v>253</v>
      </c>
      <c r="E111" s="4">
        <v>851920</v>
      </c>
    </row>
    <row r="112" spans="1:5" ht="24">
      <c r="A112" s="5" t="s">
        <v>239</v>
      </c>
      <c r="B112" s="6">
        <v>1041600</v>
      </c>
      <c r="D112" s="1" t="s">
        <v>246</v>
      </c>
      <c r="E112" s="4">
        <v>257600</v>
      </c>
    </row>
    <row r="113" spans="1:5" ht="24">
      <c r="A113" s="5" t="s">
        <v>240</v>
      </c>
      <c r="B113" s="6">
        <v>10237120</v>
      </c>
      <c r="D113" s="1" t="s">
        <v>255</v>
      </c>
      <c r="E113" s="4">
        <v>966000</v>
      </c>
    </row>
    <row r="114" spans="1:5" ht="24" hidden="1">
      <c r="A114" s="4" t="s">
        <v>241</v>
      </c>
      <c r="B114" s="4">
        <v>3150120</v>
      </c>
      <c r="D114" s="1" t="s">
        <v>258</v>
      </c>
      <c r="E114" s="4">
        <v>1489680</v>
      </c>
    </row>
    <row r="115" spans="1:5" hidden="1">
      <c r="A115" s="4" t="s">
        <v>355</v>
      </c>
      <c r="B115" s="4">
        <v>1116800</v>
      </c>
      <c r="D115" s="1" t="s">
        <v>260</v>
      </c>
      <c r="E115" s="4">
        <v>499200</v>
      </c>
    </row>
    <row r="116" spans="1:5" ht="24" hidden="1">
      <c r="A116" s="4" t="s">
        <v>247</v>
      </c>
      <c r="B116" s="4">
        <v>104400</v>
      </c>
      <c r="D116" s="1" t="s">
        <v>266</v>
      </c>
      <c r="E116" s="4">
        <v>478400</v>
      </c>
    </row>
    <row r="117" spans="1:5" ht="24" hidden="1">
      <c r="A117" s="1" t="s">
        <v>382</v>
      </c>
      <c r="B117" s="4">
        <v>374400</v>
      </c>
      <c r="D117" s="1" t="s">
        <v>268</v>
      </c>
      <c r="E117" s="4">
        <v>202400</v>
      </c>
    </row>
    <row r="118" spans="1:5" ht="24" hidden="1">
      <c r="A118" s="1" t="s">
        <v>356</v>
      </c>
      <c r="B118" s="4">
        <v>134400</v>
      </c>
      <c r="D118" s="1" t="s">
        <v>262</v>
      </c>
      <c r="E118" s="4">
        <v>368000</v>
      </c>
    </row>
    <row r="119" spans="1:5" ht="24" hidden="1">
      <c r="A119" s="1" t="s">
        <v>357</v>
      </c>
      <c r="B119" s="4">
        <v>9600</v>
      </c>
      <c r="D119" s="1" t="s">
        <v>264</v>
      </c>
      <c r="E119" s="4">
        <v>674000</v>
      </c>
    </row>
    <row r="120" spans="1:5" ht="24" hidden="1">
      <c r="A120" s="4" t="s">
        <v>251</v>
      </c>
      <c r="B120" s="4">
        <v>5347400</v>
      </c>
      <c r="D120" s="1" t="s">
        <v>272</v>
      </c>
      <c r="E120" s="4">
        <v>303600</v>
      </c>
    </row>
    <row r="121" spans="1:5" ht="24">
      <c r="A121" s="5" t="s">
        <v>245</v>
      </c>
      <c r="B121" s="6">
        <v>958400</v>
      </c>
      <c r="D121" s="1" t="s">
        <v>274</v>
      </c>
      <c r="E121" s="4">
        <v>419520</v>
      </c>
    </row>
    <row r="122" spans="1:5" ht="24">
      <c r="A122" s="5" t="s">
        <v>254</v>
      </c>
      <c r="B122" s="6">
        <v>1508400</v>
      </c>
      <c r="D122" s="1" t="s">
        <v>276</v>
      </c>
      <c r="E122" s="4">
        <v>2742780</v>
      </c>
    </row>
    <row r="123" spans="1:5" ht="24">
      <c r="A123" s="5" t="s">
        <v>256</v>
      </c>
      <c r="B123" s="6">
        <v>4586080</v>
      </c>
      <c r="D123" s="1" t="s">
        <v>279</v>
      </c>
      <c r="E123" s="4">
        <v>761800</v>
      </c>
    </row>
    <row r="124" spans="1:5" ht="24" hidden="1">
      <c r="A124" s="4" t="s">
        <v>257</v>
      </c>
      <c r="B124" s="4">
        <v>1489680</v>
      </c>
      <c r="D124" s="1" t="s">
        <v>281</v>
      </c>
      <c r="E124" s="4">
        <v>673900</v>
      </c>
    </row>
    <row r="125" spans="1:5" ht="24" hidden="1">
      <c r="A125" s="4" t="s">
        <v>259</v>
      </c>
      <c r="B125" s="4">
        <v>996000</v>
      </c>
      <c r="D125" s="1" t="s">
        <v>283</v>
      </c>
      <c r="E125" s="4">
        <v>860200</v>
      </c>
    </row>
    <row r="126" spans="1:5" ht="24" hidden="1">
      <c r="A126" s="4" t="s">
        <v>265</v>
      </c>
      <c r="B126" s="4">
        <v>1462400</v>
      </c>
      <c r="D126" s="1" t="s">
        <v>288</v>
      </c>
      <c r="E126" s="4">
        <v>629300</v>
      </c>
    </row>
    <row r="127" spans="1:5" ht="24" hidden="1">
      <c r="A127" s="4" t="s">
        <v>267</v>
      </c>
      <c r="B127" s="4">
        <v>500000</v>
      </c>
      <c r="D127" s="1" t="s">
        <v>291</v>
      </c>
      <c r="E127" s="4">
        <v>526500</v>
      </c>
    </row>
    <row r="128" spans="1:5" ht="24" hidden="1">
      <c r="A128" s="4" t="s">
        <v>269</v>
      </c>
      <c r="B128" s="4">
        <v>118800</v>
      </c>
      <c r="D128" s="1" t="s">
        <v>294</v>
      </c>
      <c r="E128" s="4">
        <v>333700</v>
      </c>
    </row>
    <row r="129" spans="1:5" ht="24" hidden="1">
      <c r="A129" s="1" t="s">
        <v>358</v>
      </c>
      <c r="B129" s="4">
        <v>19200</v>
      </c>
      <c r="D129" s="1" t="s">
        <v>296</v>
      </c>
      <c r="E129" s="4">
        <v>794200</v>
      </c>
    </row>
    <row r="130" spans="1:5" ht="24">
      <c r="A130" s="5" t="s">
        <v>261</v>
      </c>
      <c r="B130" s="6">
        <v>910400</v>
      </c>
      <c r="D130" s="1" t="s">
        <v>298</v>
      </c>
      <c r="E130" s="4">
        <v>329280</v>
      </c>
    </row>
    <row r="131" spans="1:5" ht="24">
      <c r="A131" s="5" t="s">
        <v>263</v>
      </c>
      <c r="B131" s="6">
        <v>1230800</v>
      </c>
      <c r="D131" s="1" t="s">
        <v>301</v>
      </c>
      <c r="E131" s="4">
        <v>279700</v>
      </c>
    </row>
    <row r="132" spans="1:5" ht="24">
      <c r="A132" s="5" t="s">
        <v>271</v>
      </c>
      <c r="B132" s="6">
        <v>927600</v>
      </c>
      <c r="D132" s="1" t="s">
        <v>305</v>
      </c>
      <c r="E132" s="4">
        <v>18000</v>
      </c>
    </row>
    <row r="133" spans="1:5" ht="24">
      <c r="A133" s="5" t="s">
        <v>273</v>
      </c>
      <c r="B133" s="6">
        <v>5243520</v>
      </c>
      <c r="D133" s="1" t="s">
        <v>306</v>
      </c>
      <c r="E133" s="4">
        <v>12000</v>
      </c>
    </row>
    <row r="134" spans="1:5" ht="24">
      <c r="A134" s="5" t="s">
        <v>275</v>
      </c>
      <c r="B134" s="6">
        <v>7353480</v>
      </c>
      <c r="D134" s="1" t="s">
        <v>312</v>
      </c>
      <c r="E134" s="4">
        <v>522840</v>
      </c>
    </row>
    <row r="135" spans="1:5" ht="36" hidden="1">
      <c r="A135" s="4" t="s">
        <v>141</v>
      </c>
      <c r="B135" s="4">
        <v>2742780</v>
      </c>
      <c r="D135" s="1" t="s">
        <v>318</v>
      </c>
      <c r="E135" s="4">
        <v>294400</v>
      </c>
    </row>
    <row r="136" spans="1:5" ht="24" hidden="1">
      <c r="A136" s="4" t="s">
        <v>277</v>
      </c>
      <c r="B136" s="4">
        <v>511200</v>
      </c>
      <c r="D136" s="1" t="s">
        <v>315</v>
      </c>
      <c r="E136" s="4">
        <v>408500</v>
      </c>
    </row>
    <row r="137" spans="1:5" ht="24" hidden="1">
      <c r="A137" s="4" t="s">
        <v>278</v>
      </c>
      <c r="B137" s="4">
        <v>934600</v>
      </c>
      <c r="D137" s="1" t="s">
        <v>316</v>
      </c>
      <c r="E137" s="4">
        <v>28800</v>
      </c>
    </row>
    <row r="138" spans="1:5" ht="24" hidden="1">
      <c r="A138" s="4" t="s">
        <v>280</v>
      </c>
      <c r="B138" s="4">
        <v>1069900</v>
      </c>
      <c r="D138" s="1" t="s">
        <v>321</v>
      </c>
      <c r="E138" s="4">
        <v>496800</v>
      </c>
    </row>
    <row r="139" spans="1:5" hidden="1">
      <c r="A139" s="4" t="s">
        <v>282</v>
      </c>
      <c r="B139" s="4">
        <v>1586200</v>
      </c>
    </row>
    <row r="140" spans="1:5" hidden="1">
      <c r="A140" s="4" t="s">
        <v>286</v>
      </c>
      <c r="B140" s="4">
        <v>508800</v>
      </c>
    </row>
    <row r="141" spans="1:5">
      <c r="A141" s="5" t="s">
        <v>284</v>
      </c>
      <c r="B141" s="6">
        <v>444000</v>
      </c>
    </row>
    <row r="142" spans="1:5">
      <c r="A142" s="5" t="s">
        <v>285</v>
      </c>
      <c r="B142" s="6">
        <v>708000</v>
      </c>
    </row>
    <row r="143" spans="1:5">
      <c r="A143" s="5" t="s">
        <v>287</v>
      </c>
      <c r="B143" s="6">
        <v>2707700</v>
      </c>
    </row>
    <row r="144" spans="1:5">
      <c r="A144" s="5" t="s">
        <v>289</v>
      </c>
      <c r="B144" s="6">
        <v>1489000</v>
      </c>
    </row>
    <row r="145" spans="1:2" hidden="1">
      <c r="A145" s="4" t="s">
        <v>141</v>
      </c>
      <c r="B145" s="4">
        <v>10800</v>
      </c>
    </row>
    <row r="146" spans="1:2" hidden="1">
      <c r="A146" s="4" t="s">
        <v>290</v>
      </c>
      <c r="B146" s="4">
        <v>688500</v>
      </c>
    </row>
    <row r="147" spans="1:2" ht="24" hidden="1">
      <c r="A147" s="1" t="s">
        <v>359</v>
      </c>
      <c r="B147" s="4">
        <v>38400</v>
      </c>
    </row>
    <row r="148" spans="1:2" hidden="1">
      <c r="A148" s="4" t="s">
        <v>293</v>
      </c>
      <c r="B148" s="4">
        <v>751300</v>
      </c>
    </row>
    <row r="149" spans="1:2">
      <c r="A149" s="5" t="s">
        <v>295</v>
      </c>
      <c r="B149" s="6">
        <v>2048200</v>
      </c>
    </row>
    <row r="150" spans="1:2">
      <c r="A150" s="5" t="s">
        <v>297</v>
      </c>
      <c r="B150" s="3">
        <v>2165380</v>
      </c>
    </row>
    <row r="151" spans="1:2" hidden="1">
      <c r="A151" s="8" t="s">
        <v>141</v>
      </c>
      <c r="B151" s="4">
        <v>329280</v>
      </c>
    </row>
    <row r="152" spans="1:2" hidden="1">
      <c r="A152" s="4" t="s">
        <v>299</v>
      </c>
      <c r="B152" s="4">
        <v>313200</v>
      </c>
    </row>
    <row r="153" spans="1:2" hidden="1">
      <c r="A153" s="1" t="s">
        <v>300</v>
      </c>
      <c r="B153" s="4">
        <v>932500</v>
      </c>
    </row>
    <row r="154" spans="1:2" ht="24" hidden="1">
      <c r="A154" s="1" t="s">
        <v>363</v>
      </c>
      <c r="B154" s="4">
        <v>264000</v>
      </c>
    </row>
    <row r="155" spans="1:2" ht="24" hidden="1">
      <c r="A155" s="1" t="s">
        <v>362</v>
      </c>
      <c r="B155" s="4">
        <v>302400</v>
      </c>
    </row>
    <row r="156" spans="1:2" ht="24" hidden="1">
      <c r="A156" s="1" t="s">
        <v>361</v>
      </c>
      <c r="B156" s="4">
        <v>24000</v>
      </c>
    </row>
    <row r="157" spans="1:2">
      <c r="A157" s="5" t="s">
        <v>302</v>
      </c>
      <c r="B157" s="6">
        <v>774000</v>
      </c>
    </row>
    <row r="158" spans="1:2">
      <c r="A158" s="5" t="s">
        <v>303</v>
      </c>
      <c r="B158" s="6">
        <v>2436000</v>
      </c>
    </row>
    <row r="159" spans="1:2">
      <c r="A159" s="5" t="s">
        <v>304</v>
      </c>
      <c r="B159" s="6">
        <v>3510000</v>
      </c>
    </row>
    <row r="160" spans="1:2">
      <c r="A160" s="5" t="s">
        <v>310</v>
      </c>
      <c r="B160" s="6">
        <v>1710040</v>
      </c>
    </row>
    <row r="161" spans="1:2" hidden="1">
      <c r="A161" s="4" t="s">
        <v>311</v>
      </c>
      <c r="B161" s="4">
        <v>522840</v>
      </c>
    </row>
    <row r="162" spans="1:2" hidden="1">
      <c r="A162" s="4" t="s">
        <v>313</v>
      </c>
      <c r="B162" s="4">
        <v>43200</v>
      </c>
    </row>
    <row r="163" spans="1:2" hidden="1">
      <c r="A163" s="4" t="s">
        <v>317</v>
      </c>
      <c r="B163" s="4">
        <v>500800</v>
      </c>
    </row>
    <row r="164" spans="1:2" hidden="1">
      <c r="A164" s="4" t="s">
        <v>319</v>
      </c>
      <c r="B164" s="4">
        <v>643200</v>
      </c>
    </row>
    <row r="165" spans="1:2">
      <c r="A165" s="5" t="s">
        <v>314</v>
      </c>
      <c r="B165" s="6">
        <v>653300</v>
      </c>
    </row>
    <row r="166" spans="1:2">
      <c r="A166" s="5" t="s">
        <v>320</v>
      </c>
      <c r="B166" s="6">
        <v>1466400</v>
      </c>
    </row>
  </sheetData>
  <autoFilter ref="A2:E166">
    <filterColumn colId="1">
      <colorFilter dxfId="0"/>
    </filterColumn>
  </autoFilter>
  <phoneticPr fontId="5" type="noConversion"/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公用经费</vt:lpstr>
      <vt:lpstr>0212</vt:lpstr>
      <vt:lpstr>公用经费（含清算）</vt:lpstr>
      <vt:lpstr>公用经费(不含清算)</vt:lpstr>
      <vt:lpstr>Sheet1</vt:lpstr>
      <vt:lpstr>'公用经费(不含清算)'!Print_Area</vt:lpstr>
      <vt:lpstr>'公用经费（含清算）'!Print_Area</vt:lpstr>
      <vt:lpstr>'0212'!Print_Titles</vt:lpstr>
      <vt:lpstr>'公用经费(不含清算)'!Print_Titles</vt:lpstr>
      <vt:lpstr>'公用经费（含清算）'!Print_Titles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蔡雁飞</cp:lastModifiedBy>
  <cp:revision>1</cp:revision>
  <cp:lastPrinted>2020-02-18T07:48:25Z</cp:lastPrinted>
  <dcterms:created xsi:type="dcterms:W3CDTF">2015-03-10T02:49:43Z</dcterms:created>
  <dcterms:modified xsi:type="dcterms:W3CDTF">2020-02-20T01:28:07Z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