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0730" windowHeight="11760" tabRatio="784" firstSheet="1" activeTab="3"/>
  </bookViews>
  <sheets>
    <sheet name="收支结余辅助表" sheetId="12" state="hidden" r:id="rId1"/>
    <sheet name="封面" sheetId="8" r:id="rId2"/>
    <sheet name="本级-收支结余辅助表" sheetId="13" state="hidden" r:id="rId3"/>
    <sheet name="龙口镇政府性基金收支表" sheetId="18" r:id="rId4"/>
    <sheet name="龙口镇政府性基金收入" sheetId="9" r:id="rId5"/>
    <sheet name="龙口镇政府性基金支出" sheetId="10" r:id="rId6"/>
  </sheets>
  <definedNames>
    <definedName name="_xlnm._FilterDatabase" localSheetId="4" hidden="1">龙口镇政府性基金收入!$C$4:$I$28</definedName>
    <definedName name="_xlnm._FilterDatabase" localSheetId="5" hidden="1">龙口镇政府性基金支出!$C$4:$I$75</definedName>
    <definedName name="_xlnm.Print_Titles" localSheetId="5">龙口镇政府性基金支出!$1:$4</definedName>
  </definedNames>
  <calcPr calcId="124519"/>
</workbook>
</file>

<file path=xl/calcChain.xml><?xml version="1.0" encoding="utf-8"?>
<calcChain xmlns="http://schemas.openxmlformats.org/spreadsheetml/2006/main">
  <c r="I75" i="10"/>
  <c r="H75"/>
  <c r="G75"/>
  <c r="F75"/>
  <c r="E75"/>
  <c r="D75"/>
  <c r="C75"/>
  <c r="I74"/>
  <c r="H74" s="1"/>
  <c r="F74"/>
  <c r="E74"/>
  <c r="D74"/>
  <c r="C74"/>
  <c r="G73"/>
  <c r="I73" s="1"/>
  <c r="H73" s="1"/>
  <c r="H24" i="18" s="1"/>
  <c r="F73" i="10"/>
  <c r="E73"/>
  <c r="D73"/>
  <c r="C73"/>
  <c r="I72"/>
  <c r="H72"/>
  <c r="F72"/>
  <c r="I71"/>
  <c r="H71"/>
  <c r="G71"/>
  <c r="F71"/>
  <c r="E71"/>
  <c r="D71"/>
  <c r="C71"/>
  <c r="I70"/>
  <c r="H70"/>
  <c r="F70"/>
  <c r="I69"/>
  <c r="H69"/>
  <c r="G69"/>
  <c r="F69"/>
  <c r="E69"/>
  <c r="D69"/>
  <c r="C69"/>
  <c r="I68"/>
  <c r="H68"/>
  <c r="F68"/>
  <c r="I67"/>
  <c r="H67"/>
  <c r="F67"/>
  <c r="I66"/>
  <c r="H66"/>
  <c r="G66"/>
  <c r="F66"/>
  <c r="E66"/>
  <c r="D66"/>
  <c r="C66"/>
  <c r="I65"/>
  <c r="H65"/>
  <c r="F65"/>
  <c r="I64"/>
  <c r="H64"/>
  <c r="G64"/>
  <c r="F64"/>
  <c r="E64"/>
  <c r="D64"/>
  <c r="C64"/>
  <c r="I63"/>
  <c r="H63"/>
  <c r="G63"/>
  <c r="F63"/>
  <c r="E63"/>
  <c r="D63"/>
  <c r="C63"/>
  <c r="H62"/>
  <c r="I61"/>
  <c r="H61"/>
  <c r="F61"/>
  <c r="I60"/>
  <c r="H60"/>
  <c r="F60"/>
  <c r="I59"/>
  <c r="H59"/>
  <c r="G59"/>
  <c r="F59"/>
  <c r="E59"/>
  <c r="D59"/>
  <c r="C59"/>
  <c r="I58"/>
  <c r="H58"/>
  <c r="G58"/>
  <c r="F58"/>
  <c r="E58"/>
  <c r="D58"/>
  <c r="C58"/>
  <c r="I57"/>
  <c r="H57"/>
  <c r="H56"/>
  <c r="I55"/>
  <c r="H55"/>
  <c r="F55"/>
  <c r="I54"/>
  <c r="H54"/>
  <c r="I53"/>
  <c r="H53"/>
  <c r="F53"/>
  <c r="I52"/>
  <c r="H52"/>
  <c r="F52"/>
  <c r="I51"/>
  <c r="H51"/>
  <c r="G51"/>
  <c r="F51"/>
  <c r="E51"/>
  <c r="D51"/>
  <c r="C51"/>
  <c r="I49"/>
  <c r="H49"/>
  <c r="F49"/>
  <c r="I48"/>
  <c r="H48"/>
  <c r="G48"/>
  <c r="F48"/>
  <c r="E48"/>
  <c r="D48"/>
  <c r="C48"/>
  <c r="I47"/>
  <c r="I46"/>
  <c r="H46"/>
  <c r="G46"/>
  <c r="F46"/>
  <c r="E46"/>
  <c r="D46"/>
  <c r="C46"/>
  <c r="I45"/>
  <c r="H45"/>
  <c r="F45"/>
  <c r="I44"/>
  <c r="H44"/>
  <c r="G44"/>
  <c r="F44"/>
  <c r="E44"/>
  <c r="D44"/>
  <c r="C44"/>
  <c r="I43"/>
  <c r="H43"/>
  <c r="I42"/>
  <c r="H42"/>
  <c r="G42"/>
  <c r="C42"/>
  <c r="I41"/>
  <c r="H41"/>
  <c r="G41"/>
  <c r="F41"/>
  <c r="E41"/>
  <c r="D41"/>
  <c r="C41"/>
  <c r="I39"/>
  <c r="H39"/>
  <c r="F39"/>
  <c r="I38"/>
  <c r="H38"/>
  <c r="G38"/>
  <c r="F38"/>
  <c r="E38"/>
  <c r="D38"/>
  <c r="C38"/>
  <c r="I37"/>
  <c r="H37"/>
  <c r="G37"/>
  <c r="F37"/>
  <c r="E37"/>
  <c r="D37"/>
  <c r="C37"/>
  <c r="I36"/>
  <c r="H36"/>
  <c r="F36"/>
  <c r="F35"/>
  <c r="I34"/>
  <c r="H34"/>
  <c r="F34"/>
  <c r="I33"/>
  <c r="H33"/>
  <c r="G33"/>
  <c r="F33"/>
  <c r="E33"/>
  <c r="D33"/>
  <c r="C33"/>
  <c r="I32"/>
  <c r="H32"/>
  <c r="F32"/>
  <c r="I31"/>
  <c r="H31"/>
  <c r="F31"/>
  <c r="I30"/>
  <c r="H30"/>
  <c r="F30"/>
  <c r="I29"/>
  <c r="H29"/>
  <c r="G29"/>
  <c r="F29"/>
  <c r="E29"/>
  <c r="D29"/>
  <c r="C29"/>
  <c r="I28"/>
  <c r="H28"/>
  <c r="F28"/>
  <c r="I27"/>
  <c r="H27"/>
  <c r="F27"/>
  <c r="I26"/>
  <c r="H26"/>
  <c r="F26"/>
  <c r="I25"/>
  <c r="F25"/>
  <c r="I24"/>
  <c r="H24" s="1"/>
  <c r="F24"/>
  <c r="I23"/>
  <c r="H23"/>
  <c r="F23"/>
  <c r="I22"/>
  <c r="H22"/>
  <c r="F22"/>
  <c r="I21"/>
  <c r="H21"/>
  <c r="F21"/>
  <c r="G20"/>
  <c r="G19" s="1"/>
  <c r="F20"/>
  <c r="E20"/>
  <c r="D20"/>
  <c r="C20"/>
  <c r="F19"/>
  <c r="E19"/>
  <c r="D19"/>
  <c r="C19"/>
  <c r="I18"/>
  <c r="H18"/>
  <c r="F18"/>
  <c r="H17"/>
  <c r="F17"/>
  <c r="H16"/>
  <c r="F16"/>
  <c r="I15"/>
  <c r="H15"/>
  <c r="G15"/>
  <c r="F15"/>
  <c r="E15"/>
  <c r="D15"/>
  <c r="C15"/>
  <c r="H14"/>
  <c r="F14"/>
  <c r="I13"/>
  <c r="H13"/>
  <c r="F13"/>
  <c r="I12"/>
  <c r="H12"/>
  <c r="F12"/>
  <c r="I11"/>
  <c r="H11"/>
  <c r="G11"/>
  <c r="F11"/>
  <c r="E11"/>
  <c r="D11"/>
  <c r="C11"/>
  <c r="I10"/>
  <c r="H10"/>
  <c r="G10"/>
  <c r="F10"/>
  <c r="E10"/>
  <c r="D10"/>
  <c r="C10"/>
  <c r="I9"/>
  <c r="H9"/>
  <c r="F9"/>
  <c r="F8"/>
  <c r="I7"/>
  <c r="H7"/>
  <c r="G7"/>
  <c r="F7"/>
  <c r="E7"/>
  <c r="D7"/>
  <c r="C7"/>
  <c r="I6"/>
  <c r="H6"/>
  <c r="G6"/>
  <c r="F6"/>
  <c r="E6"/>
  <c r="D6"/>
  <c r="C6"/>
  <c r="F5"/>
  <c r="E5"/>
  <c r="D5"/>
  <c r="C5"/>
  <c r="I28" i="9"/>
  <c r="H28"/>
  <c r="G28"/>
  <c r="F28"/>
  <c r="E28"/>
  <c r="D28"/>
  <c r="C28"/>
  <c r="I27"/>
  <c r="I26"/>
  <c r="H26"/>
  <c r="F26"/>
  <c r="I25"/>
  <c r="H25"/>
  <c r="G25"/>
  <c r="F25"/>
  <c r="E25"/>
  <c r="D25"/>
  <c r="C25"/>
  <c r="I24"/>
  <c r="H24"/>
  <c r="F24"/>
  <c r="I23"/>
  <c r="H23"/>
  <c r="G23"/>
  <c r="F23"/>
  <c r="E23"/>
  <c r="D23"/>
  <c r="C23"/>
  <c r="I22"/>
  <c r="H22"/>
  <c r="F22"/>
  <c r="I21"/>
  <c r="H21"/>
  <c r="G21"/>
  <c r="F21"/>
  <c r="E21"/>
  <c r="D21"/>
  <c r="C21"/>
  <c r="I20"/>
  <c r="H20"/>
  <c r="G20"/>
  <c r="F20"/>
  <c r="E20"/>
  <c r="D20"/>
  <c r="C20"/>
  <c r="I19"/>
  <c r="F19"/>
  <c r="I18"/>
  <c r="H18"/>
  <c r="F18"/>
  <c r="I17"/>
  <c r="H17"/>
  <c r="F17"/>
  <c r="I16"/>
  <c r="H16"/>
  <c r="F16"/>
  <c r="I15"/>
  <c r="H15"/>
  <c r="F15"/>
  <c r="I14"/>
  <c r="H14"/>
  <c r="F14"/>
  <c r="I13"/>
  <c r="H13"/>
  <c r="G13"/>
  <c r="F13"/>
  <c r="E13"/>
  <c r="D13"/>
  <c r="C13"/>
  <c r="I12"/>
  <c r="H12"/>
  <c r="I11"/>
  <c r="H11"/>
  <c r="F11"/>
  <c r="I10"/>
  <c r="H10"/>
  <c r="F10"/>
  <c r="I9"/>
  <c r="H9"/>
  <c r="F9"/>
  <c r="I8"/>
  <c r="H8"/>
  <c r="F8"/>
  <c r="I7"/>
  <c r="H7"/>
  <c r="G7"/>
  <c r="F7"/>
  <c r="E7"/>
  <c r="D7"/>
  <c r="C7"/>
  <c r="I6"/>
  <c r="H6"/>
  <c r="F6"/>
  <c r="I5"/>
  <c r="H5"/>
  <c r="G5"/>
  <c r="F5"/>
  <c r="E5"/>
  <c r="D5"/>
  <c r="C5"/>
  <c r="H28" i="18"/>
  <c r="G28"/>
  <c r="F28"/>
  <c r="D28"/>
  <c r="C28"/>
  <c r="B28"/>
  <c r="G24"/>
  <c r="F24"/>
  <c r="H23"/>
  <c r="G23"/>
  <c r="F23"/>
  <c r="G22"/>
  <c r="F22"/>
  <c r="H21"/>
  <c r="G21"/>
  <c r="F21"/>
  <c r="H20"/>
  <c r="G20"/>
  <c r="F20"/>
  <c r="H19"/>
  <c r="G19"/>
  <c r="F19"/>
  <c r="H18"/>
  <c r="G18"/>
  <c r="F18"/>
  <c r="H17"/>
  <c r="G17"/>
  <c r="F17"/>
  <c r="H16"/>
  <c r="G16"/>
  <c r="F16"/>
  <c r="D16"/>
  <c r="C16"/>
  <c r="B16"/>
  <c r="H15"/>
  <c r="G15"/>
  <c r="F15"/>
  <c r="D15"/>
  <c r="C15"/>
  <c r="B15"/>
  <c r="H14"/>
  <c r="G14"/>
  <c r="F14"/>
  <c r="D14"/>
  <c r="C14"/>
  <c r="B14"/>
  <c r="H13"/>
  <c r="G13"/>
  <c r="F13"/>
  <c r="C13"/>
  <c r="B13"/>
  <c r="H12"/>
  <c r="G12"/>
  <c r="F12"/>
  <c r="D12"/>
  <c r="C12"/>
  <c r="B12"/>
  <c r="G11"/>
  <c r="F11"/>
  <c r="D11"/>
  <c r="C11"/>
  <c r="B11"/>
  <c r="G10"/>
  <c r="F10"/>
  <c r="D10"/>
  <c r="C10"/>
  <c r="B10"/>
  <c r="H9"/>
  <c r="G9"/>
  <c r="F9"/>
  <c r="D9"/>
  <c r="C9"/>
  <c r="B9"/>
  <c r="H8"/>
  <c r="G8"/>
  <c r="F8"/>
  <c r="D8"/>
  <c r="C8"/>
  <c r="B8"/>
  <c r="H7"/>
  <c r="G7"/>
  <c r="F7"/>
  <c r="D7"/>
  <c r="C7"/>
  <c r="B7"/>
  <c r="G6"/>
  <c r="F6"/>
  <c r="D6"/>
  <c r="C6"/>
  <c r="B6"/>
  <c r="T50" i="13"/>
  <c r="S50"/>
  <c r="R50"/>
  <c r="Q50"/>
  <c r="P50"/>
  <c r="M50"/>
  <c r="L50"/>
  <c r="K50"/>
  <c r="G50"/>
  <c r="F50"/>
  <c r="C50"/>
  <c r="T49"/>
  <c r="S49"/>
  <c r="R49"/>
  <c r="Q49"/>
  <c r="P49"/>
  <c r="M49"/>
  <c r="L49"/>
  <c r="K49"/>
  <c r="F49"/>
  <c r="C49"/>
  <c r="S48"/>
  <c r="R48"/>
  <c r="Q48"/>
  <c r="P48"/>
  <c r="M48"/>
  <c r="L48"/>
  <c r="K48"/>
  <c r="F48"/>
  <c r="C48"/>
  <c r="T47"/>
  <c r="S47"/>
  <c r="R47"/>
  <c r="Q47"/>
  <c r="P47"/>
  <c r="M47"/>
  <c r="L47"/>
  <c r="K47"/>
  <c r="F47"/>
  <c r="C47"/>
  <c r="R46"/>
  <c r="Q46"/>
  <c r="P46"/>
  <c r="M46"/>
  <c r="L46"/>
  <c r="K46"/>
  <c r="G46"/>
  <c r="F46"/>
  <c r="C46"/>
  <c r="T45"/>
  <c r="O45"/>
  <c r="N45"/>
  <c r="M45"/>
  <c r="L45"/>
  <c r="K45"/>
  <c r="H45"/>
  <c r="G45"/>
  <c r="F45"/>
  <c r="C45"/>
  <c r="T44"/>
  <c r="P44"/>
  <c r="O44"/>
  <c r="N44"/>
  <c r="M44"/>
  <c r="L44"/>
  <c r="K44"/>
  <c r="H44"/>
  <c r="G44"/>
  <c r="F44"/>
  <c r="E44"/>
  <c r="D44"/>
  <c r="C44"/>
  <c r="T43"/>
  <c r="S43"/>
  <c r="R43"/>
  <c r="Q43"/>
  <c r="P43"/>
  <c r="M43"/>
  <c r="L43"/>
  <c r="K43"/>
  <c r="F43"/>
  <c r="T42"/>
  <c r="S42"/>
  <c r="R42"/>
  <c r="Q42"/>
  <c r="P42"/>
  <c r="L42"/>
  <c r="F42"/>
  <c r="S41"/>
  <c r="R41"/>
  <c r="Q41"/>
  <c r="P41"/>
  <c r="O41"/>
  <c r="N41"/>
  <c r="M41"/>
  <c r="L41"/>
  <c r="K41"/>
  <c r="F41"/>
  <c r="T40"/>
  <c r="S40"/>
  <c r="R40"/>
  <c r="Q40"/>
  <c r="P40"/>
  <c r="M40"/>
  <c r="L40"/>
  <c r="K40"/>
  <c r="F40"/>
  <c r="T39"/>
  <c r="S39"/>
  <c r="R39"/>
  <c r="Q39"/>
  <c r="P39"/>
  <c r="O39"/>
  <c r="N39"/>
  <c r="M39"/>
  <c r="L39"/>
  <c r="K39"/>
  <c r="F39"/>
  <c r="T38"/>
  <c r="S38"/>
  <c r="R38"/>
  <c r="Q38"/>
  <c r="P38"/>
  <c r="M38"/>
  <c r="L38"/>
  <c r="K38"/>
  <c r="F38"/>
  <c r="T37"/>
  <c r="S37"/>
  <c r="R37"/>
  <c r="Q37"/>
  <c r="P37"/>
  <c r="O37"/>
  <c r="N37"/>
  <c r="M37"/>
  <c r="L37"/>
  <c r="K37"/>
  <c r="F37"/>
  <c r="T36"/>
  <c r="S36"/>
  <c r="R36"/>
  <c r="Q36"/>
  <c r="P36"/>
  <c r="M36"/>
  <c r="L36"/>
  <c r="K36"/>
  <c r="G36"/>
  <c r="F36"/>
  <c r="T35"/>
  <c r="S35"/>
  <c r="R35"/>
  <c r="Q35"/>
  <c r="P35"/>
  <c r="M35"/>
  <c r="L35"/>
  <c r="K35"/>
  <c r="G35"/>
  <c r="F35"/>
  <c r="C35"/>
  <c r="T34"/>
  <c r="R34"/>
  <c r="Q34"/>
  <c r="P34"/>
  <c r="M34"/>
  <c r="L34"/>
  <c r="K34"/>
  <c r="F34"/>
  <c r="C34"/>
  <c r="T33"/>
  <c r="S33"/>
  <c r="R33"/>
  <c r="Q33"/>
  <c r="P33"/>
  <c r="M33"/>
  <c r="L33"/>
  <c r="K33"/>
  <c r="F33"/>
  <c r="C33"/>
  <c r="T32"/>
  <c r="R32"/>
  <c r="Q32"/>
  <c r="P32"/>
  <c r="O32"/>
  <c r="N32"/>
  <c r="M32"/>
  <c r="L32"/>
  <c r="K32"/>
  <c r="H32"/>
  <c r="F32"/>
  <c r="C32"/>
  <c r="T31"/>
  <c r="S31"/>
  <c r="R31"/>
  <c r="Q31"/>
  <c r="P31"/>
  <c r="M31"/>
  <c r="L31"/>
  <c r="K31"/>
  <c r="G31"/>
  <c r="F31"/>
  <c r="C31"/>
  <c r="T30"/>
  <c r="S30"/>
  <c r="R30"/>
  <c r="Q30"/>
  <c r="P30"/>
  <c r="M30"/>
  <c r="L30"/>
  <c r="K30"/>
  <c r="G30"/>
  <c r="F30"/>
  <c r="O29"/>
  <c r="K29"/>
  <c r="F29"/>
  <c r="O28"/>
  <c r="K28"/>
  <c r="F28"/>
  <c r="L27"/>
  <c r="K27"/>
  <c r="F27"/>
  <c r="L26"/>
  <c r="K26"/>
  <c r="F26"/>
  <c r="C26"/>
  <c r="T25"/>
  <c r="L25"/>
  <c r="K25"/>
  <c r="F25"/>
  <c r="C25"/>
  <c r="L24"/>
  <c r="K24"/>
  <c r="G24"/>
  <c r="F24"/>
  <c r="C24"/>
  <c r="L23"/>
  <c r="K23"/>
  <c r="G23"/>
  <c r="F23"/>
  <c r="C23"/>
  <c r="L22"/>
  <c r="K22"/>
  <c r="G22"/>
  <c r="F22"/>
  <c r="C22"/>
  <c r="L21"/>
  <c r="K21"/>
  <c r="G21"/>
  <c r="F21"/>
  <c r="C21"/>
  <c r="T20"/>
  <c r="S20"/>
  <c r="R20"/>
  <c r="Q20"/>
  <c r="P20"/>
  <c r="O20"/>
  <c r="N20"/>
  <c r="M20"/>
  <c r="L20"/>
  <c r="K20"/>
  <c r="H20"/>
  <c r="G20"/>
  <c r="F20"/>
  <c r="C20"/>
  <c r="S19"/>
  <c r="O19"/>
  <c r="N19"/>
  <c r="M19"/>
  <c r="L19"/>
  <c r="K19"/>
  <c r="F19"/>
  <c r="T18"/>
  <c r="S18"/>
  <c r="R18"/>
  <c r="Q18"/>
  <c r="P18"/>
  <c r="M18"/>
  <c r="L18"/>
  <c r="K18"/>
  <c r="F18"/>
  <c r="T17"/>
  <c r="S17"/>
  <c r="R17"/>
  <c r="Q17"/>
  <c r="P17"/>
  <c r="M17"/>
  <c r="L17"/>
  <c r="K17"/>
  <c r="F17"/>
  <c r="T16"/>
  <c r="S16"/>
  <c r="R16"/>
  <c r="Q16"/>
  <c r="P16"/>
  <c r="O16"/>
  <c r="N16"/>
  <c r="M16"/>
  <c r="L16"/>
  <c r="K16"/>
  <c r="H16"/>
  <c r="G16"/>
  <c r="F16"/>
  <c r="T15"/>
  <c r="S15"/>
  <c r="R15"/>
  <c r="Q15"/>
  <c r="P15"/>
  <c r="M15"/>
  <c r="L15"/>
  <c r="K15"/>
  <c r="F15"/>
  <c r="C15"/>
  <c r="T14"/>
  <c r="S14"/>
  <c r="R14"/>
  <c r="Q14"/>
  <c r="P14"/>
  <c r="M14"/>
  <c r="L14"/>
  <c r="K14"/>
  <c r="F14"/>
  <c r="C14"/>
  <c r="T13"/>
  <c r="S13"/>
  <c r="R13"/>
  <c r="Q13"/>
  <c r="P13"/>
  <c r="M13"/>
  <c r="L13"/>
  <c r="K13"/>
  <c r="F13"/>
  <c r="C13"/>
  <c r="T12"/>
  <c r="S12"/>
  <c r="R12"/>
  <c r="Q12"/>
  <c r="P12"/>
  <c r="O12"/>
  <c r="N12"/>
  <c r="M12"/>
  <c r="L12"/>
  <c r="K12"/>
  <c r="H12"/>
  <c r="G12"/>
  <c r="F12"/>
  <c r="E12"/>
  <c r="D12"/>
  <c r="C12"/>
  <c r="T11"/>
  <c r="S11"/>
  <c r="M11"/>
  <c r="L11"/>
  <c r="K11"/>
  <c r="T10"/>
  <c r="S10"/>
  <c r="R10"/>
  <c r="Q10"/>
  <c r="P10"/>
  <c r="M10"/>
  <c r="L10"/>
  <c r="K10"/>
  <c r="F10"/>
  <c r="C10"/>
  <c r="T9"/>
  <c r="S9"/>
  <c r="R9"/>
  <c r="Q9"/>
  <c r="P9"/>
  <c r="M9"/>
  <c r="L9"/>
  <c r="K9"/>
  <c r="F9"/>
  <c r="C9"/>
  <c r="T8"/>
  <c r="S8"/>
  <c r="R8"/>
  <c r="Q8"/>
  <c r="P8"/>
  <c r="O8"/>
  <c r="N8"/>
  <c r="M8"/>
  <c r="L8"/>
  <c r="K8"/>
  <c r="H8"/>
  <c r="G8"/>
  <c r="F8"/>
  <c r="T7"/>
  <c r="S7"/>
  <c r="R7"/>
  <c r="Q7"/>
  <c r="P7"/>
  <c r="M7"/>
  <c r="K7"/>
  <c r="G7"/>
  <c r="F7"/>
  <c r="C7"/>
  <c r="T6"/>
  <c r="R6"/>
  <c r="Q6"/>
  <c r="P6"/>
  <c r="O6"/>
  <c r="N6"/>
  <c r="M6"/>
  <c r="L6"/>
  <c r="K6"/>
  <c r="H6"/>
  <c r="G6"/>
  <c r="F6"/>
  <c r="E6"/>
  <c r="D6"/>
  <c r="C6"/>
  <c r="T50" i="12"/>
  <c r="S50"/>
  <c r="R50"/>
  <c r="Q50"/>
  <c r="P50"/>
  <c r="M50"/>
  <c r="L50"/>
  <c r="K50"/>
  <c r="G50"/>
  <c r="F50"/>
  <c r="T49"/>
  <c r="S49"/>
  <c r="R49"/>
  <c r="Q49"/>
  <c r="P49"/>
  <c r="M49"/>
  <c r="L49"/>
  <c r="K49"/>
  <c r="F49"/>
  <c r="S48"/>
  <c r="R48"/>
  <c r="Q48"/>
  <c r="P48"/>
  <c r="M48"/>
  <c r="L48"/>
  <c r="K48"/>
  <c r="F48"/>
  <c r="T47"/>
  <c r="S47"/>
  <c r="R47"/>
  <c r="Q47"/>
  <c r="P47"/>
  <c r="M47"/>
  <c r="L47"/>
  <c r="K47"/>
  <c r="F47"/>
  <c r="R46"/>
  <c r="Q46"/>
  <c r="P46"/>
  <c r="M46"/>
  <c r="L46"/>
  <c r="K46"/>
  <c r="G46"/>
  <c r="F46"/>
  <c r="T45"/>
  <c r="O45"/>
  <c r="N45"/>
  <c r="M45"/>
  <c r="L45"/>
  <c r="K45"/>
  <c r="H45"/>
  <c r="G45"/>
  <c r="F45"/>
  <c r="T44"/>
  <c r="P44"/>
  <c r="O44"/>
  <c r="N44"/>
  <c r="M44"/>
  <c r="L44"/>
  <c r="K44"/>
  <c r="H44"/>
  <c r="G44"/>
  <c r="F44"/>
  <c r="T43"/>
  <c r="S43"/>
  <c r="R43"/>
  <c r="Q43"/>
  <c r="P43"/>
  <c r="M43"/>
  <c r="L43"/>
  <c r="K43"/>
  <c r="F43"/>
  <c r="T42"/>
  <c r="S42"/>
  <c r="R42"/>
  <c r="Q42"/>
  <c r="P42"/>
  <c r="L42"/>
  <c r="F42"/>
  <c r="S41"/>
  <c r="R41"/>
  <c r="Q41"/>
  <c r="P41"/>
  <c r="O41"/>
  <c r="N41"/>
  <c r="M41"/>
  <c r="L41"/>
  <c r="K41"/>
  <c r="F41"/>
  <c r="T40"/>
  <c r="S40"/>
  <c r="R40"/>
  <c r="Q40"/>
  <c r="P40"/>
  <c r="M40"/>
  <c r="L40"/>
  <c r="K40"/>
  <c r="F40"/>
  <c r="T39"/>
  <c r="S39"/>
  <c r="R39"/>
  <c r="Q39"/>
  <c r="P39"/>
  <c r="O39"/>
  <c r="N39"/>
  <c r="M39"/>
  <c r="L39"/>
  <c r="K39"/>
  <c r="F39"/>
  <c r="T38"/>
  <c r="S38"/>
  <c r="R38"/>
  <c r="Q38"/>
  <c r="P38"/>
  <c r="M38"/>
  <c r="L38"/>
  <c r="K38"/>
  <c r="F38"/>
  <c r="T37"/>
  <c r="S37"/>
  <c r="R37"/>
  <c r="Q37"/>
  <c r="P37"/>
  <c r="O37"/>
  <c r="N37"/>
  <c r="M37"/>
  <c r="L37"/>
  <c r="K37"/>
  <c r="F37"/>
  <c r="T36"/>
  <c r="S36"/>
  <c r="R36"/>
  <c r="Q36"/>
  <c r="P36"/>
  <c r="M36"/>
  <c r="L36"/>
  <c r="K36"/>
  <c r="G36"/>
  <c r="F36"/>
  <c r="T35"/>
  <c r="S35"/>
  <c r="R35"/>
  <c r="Q35"/>
  <c r="P35"/>
  <c r="M35"/>
  <c r="L35"/>
  <c r="K35"/>
  <c r="G35"/>
  <c r="F35"/>
  <c r="C35"/>
  <c r="T34"/>
  <c r="R34"/>
  <c r="Q34"/>
  <c r="P34"/>
  <c r="M34"/>
  <c r="L34"/>
  <c r="K34"/>
  <c r="F34"/>
  <c r="T33"/>
  <c r="S33"/>
  <c r="R33"/>
  <c r="Q33"/>
  <c r="P33"/>
  <c r="M33"/>
  <c r="L33"/>
  <c r="K33"/>
  <c r="F33"/>
  <c r="T32"/>
  <c r="R32"/>
  <c r="Q32"/>
  <c r="P32"/>
  <c r="O32"/>
  <c r="N32"/>
  <c r="M32"/>
  <c r="L32"/>
  <c r="K32"/>
  <c r="H32"/>
  <c r="F32"/>
  <c r="T31"/>
  <c r="S31"/>
  <c r="R31"/>
  <c r="Q31"/>
  <c r="P31"/>
  <c r="M31"/>
  <c r="L31"/>
  <c r="K31"/>
  <c r="G31"/>
  <c r="F31"/>
  <c r="T30"/>
  <c r="S30"/>
  <c r="R30"/>
  <c r="Q30"/>
  <c r="P30"/>
  <c r="M30"/>
  <c r="L30"/>
  <c r="K30"/>
  <c r="G30"/>
  <c r="F30"/>
  <c r="O29"/>
  <c r="K29"/>
  <c r="F29"/>
  <c r="O28"/>
  <c r="K28"/>
  <c r="F28"/>
  <c r="L27"/>
  <c r="K27"/>
  <c r="F27"/>
  <c r="L26"/>
  <c r="K26"/>
  <c r="F26"/>
  <c r="T25"/>
  <c r="L25"/>
  <c r="K25"/>
  <c r="F25"/>
  <c r="L24"/>
  <c r="K24"/>
  <c r="G24"/>
  <c r="F24"/>
  <c r="L23"/>
  <c r="K23"/>
  <c r="G23"/>
  <c r="F23"/>
  <c r="L22"/>
  <c r="K22"/>
  <c r="G22"/>
  <c r="F22"/>
  <c r="L21"/>
  <c r="K21"/>
  <c r="G21"/>
  <c r="F21"/>
  <c r="T20"/>
  <c r="S20"/>
  <c r="R20"/>
  <c r="Q20"/>
  <c r="P20"/>
  <c r="O20"/>
  <c r="N20"/>
  <c r="M20"/>
  <c r="L20"/>
  <c r="K20"/>
  <c r="H20"/>
  <c r="G20"/>
  <c r="F20"/>
  <c r="C20"/>
  <c r="S19"/>
  <c r="O19"/>
  <c r="N19"/>
  <c r="M19"/>
  <c r="L19"/>
  <c r="K19"/>
  <c r="F19"/>
  <c r="T18"/>
  <c r="S18"/>
  <c r="R18"/>
  <c r="Q18"/>
  <c r="P18"/>
  <c r="M18"/>
  <c r="L18"/>
  <c r="K18"/>
  <c r="F18"/>
  <c r="T17"/>
  <c r="S17"/>
  <c r="R17"/>
  <c r="Q17"/>
  <c r="P17"/>
  <c r="M17"/>
  <c r="L17"/>
  <c r="K17"/>
  <c r="F17"/>
  <c r="T16"/>
  <c r="S16"/>
  <c r="R16"/>
  <c r="Q16"/>
  <c r="P16"/>
  <c r="O16"/>
  <c r="N16"/>
  <c r="M16"/>
  <c r="L16"/>
  <c r="K16"/>
  <c r="H16"/>
  <c r="G16"/>
  <c r="F16"/>
  <c r="T15"/>
  <c r="S15"/>
  <c r="R15"/>
  <c r="Q15"/>
  <c r="P15"/>
  <c r="M15"/>
  <c r="L15"/>
  <c r="K15"/>
  <c r="F15"/>
  <c r="T14"/>
  <c r="S14"/>
  <c r="R14"/>
  <c r="Q14"/>
  <c r="P14"/>
  <c r="M14"/>
  <c r="L14"/>
  <c r="K14"/>
  <c r="F14"/>
  <c r="T13"/>
  <c r="S13"/>
  <c r="R13"/>
  <c r="Q13"/>
  <c r="P13"/>
  <c r="M13"/>
  <c r="L13"/>
  <c r="K13"/>
  <c r="F13"/>
  <c r="T12"/>
  <c r="S12"/>
  <c r="R12"/>
  <c r="Q12"/>
  <c r="P12"/>
  <c r="O12"/>
  <c r="N12"/>
  <c r="M12"/>
  <c r="L12"/>
  <c r="K12"/>
  <c r="H12"/>
  <c r="G12"/>
  <c r="F12"/>
  <c r="T11"/>
  <c r="S11"/>
  <c r="M11"/>
  <c r="L11"/>
  <c r="K11"/>
  <c r="T10"/>
  <c r="S10"/>
  <c r="R10"/>
  <c r="Q10"/>
  <c r="P10"/>
  <c r="M10"/>
  <c r="L10"/>
  <c r="K10"/>
  <c r="F10"/>
  <c r="T9"/>
  <c r="S9"/>
  <c r="R9"/>
  <c r="Q9"/>
  <c r="P9"/>
  <c r="M9"/>
  <c r="L9"/>
  <c r="K9"/>
  <c r="F9"/>
  <c r="T8"/>
  <c r="S8"/>
  <c r="R8"/>
  <c r="Q8"/>
  <c r="P8"/>
  <c r="O8"/>
  <c r="N8"/>
  <c r="M8"/>
  <c r="L8"/>
  <c r="K8"/>
  <c r="H8"/>
  <c r="G8"/>
  <c r="F8"/>
  <c r="T7"/>
  <c r="S7"/>
  <c r="R7"/>
  <c r="Q7"/>
  <c r="P7"/>
  <c r="M7"/>
  <c r="K7"/>
  <c r="G7"/>
  <c r="F7"/>
  <c r="C7"/>
  <c r="T6"/>
  <c r="R6"/>
  <c r="Q6"/>
  <c r="P6"/>
  <c r="O6"/>
  <c r="N6"/>
  <c r="M6"/>
  <c r="L6"/>
  <c r="K6"/>
  <c r="H6"/>
  <c r="G6"/>
  <c r="F6"/>
  <c r="E6"/>
  <c r="D6"/>
  <c r="C6"/>
  <c r="I19" i="10" l="1"/>
  <c r="G5"/>
  <c r="I20"/>
  <c r="H20" s="1"/>
  <c r="H11" i="18" s="1"/>
  <c r="H19" i="10" l="1"/>
  <c r="H10" i="18" s="1"/>
  <c r="I5" i="10"/>
  <c r="H5" s="1"/>
  <c r="H6" i="18" s="1"/>
</calcChain>
</file>

<file path=xl/comments1.xml><?xml version="1.0" encoding="utf-8"?>
<comments xmlns="http://schemas.openxmlformats.org/spreadsheetml/2006/main">
  <authors>
    <author>作者</author>
  </authors>
  <commentList>
    <comment ref="O4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本年发生</t>
        </r>
        <r>
          <rPr>
            <sz val="9"/>
            <rFont val="Tahoma"/>
            <family val="2"/>
          </rPr>
          <t>41</t>
        </r>
        <r>
          <rPr>
            <sz val="9"/>
            <rFont val="宋体"/>
            <family val="3"/>
            <charset val="134"/>
          </rPr>
          <t xml:space="preserve">万元，反映在国有土地支出
</t>
        </r>
      </text>
    </comment>
    <comment ref="E12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会计账余额</t>
        </r>
        <r>
          <rPr>
            <sz val="9"/>
            <rFont val="Tahoma"/>
            <family val="2"/>
          </rPr>
          <t xml:space="preserve">549.31
</t>
        </r>
      </text>
    </comment>
    <comment ref="H12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会计账余额</t>
        </r>
        <r>
          <rPr>
            <sz val="9"/>
            <rFont val="Tahoma"/>
            <family val="2"/>
          </rPr>
          <t xml:space="preserve">549.31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O4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本年发生</t>
        </r>
        <r>
          <rPr>
            <sz val="9"/>
            <rFont val="Tahoma"/>
            <family val="2"/>
          </rPr>
          <t>41</t>
        </r>
        <r>
          <rPr>
            <sz val="9"/>
            <rFont val="宋体"/>
            <family val="3"/>
            <charset val="134"/>
          </rPr>
          <t xml:space="preserve">万元，反映在国有土地支出
</t>
        </r>
      </text>
    </comment>
    <comment ref="E12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会计账余额</t>
        </r>
        <r>
          <rPr>
            <sz val="9"/>
            <rFont val="Tahoma"/>
            <family val="2"/>
          </rPr>
          <t xml:space="preserve">549.31
</t>
        </r>
      </text>
    </comment>
    <comment ref="H12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会计账余额</t>
        </r>
        <r>
          <rPr>
            <sz val="9"/>
            <rFont val="Tahoma"/>
            <family val="2"/>
          </rPr>
          <t xml:space="preserve">549.31
</t>
        </r>
      </text>
    </comment>
  </commentList>
</comments>
</file>

<file path=xl/sharedStrings.xml><?xml version="1.0" encoding="utf-8"?>
<sst xmlns="http://schemas.openxmlformats.org/spreadsheetml/2006/main" count="382" uniqueCount="177">
  <si>
    <t>基金收支结余辅助表(全市）</t>
  </si>
  <si>
    <t>单位：万元</t>
  </si>
  <si>
    <t>收入</t>
  </si>
  <si>
    <t>支出</t>
  </si>
  <si>
    <r>
      <rPr>
        <b/>
        <sz val="11"/>
        <rFont val="宋体"/>
        <family val="3"/>
        <charset val="134"/>
      </rPr>
      <t>结余结转(未计超</t>
    </r>
    <r>
      <rPr>
        <b/>
        <sz val="11"/>
        <rFont val="宋体"/>
        <family val="3"/>
        <charset val="134"/>
      </rPr>
      <t>30%部分调出）</t>
    </r>
  </si>
  <si>
    <t>超当年收入30%部分调出</t>
  </si>
  <si>
    <t>本级结转17年</t>
  </si>
  <si>
    <t>科目号</t>
  </si>
  <si>
    <t>科目名称</t>
  </si>
  <si>
    <t>上年结转</t>
  </si>
  <si>
    <t>2017年收入</t>
  </si>
  <si>
    <t>2017年预算支出</t>
  </si>
  <si>
    <r>
      <rPr>
        <b/>
        <sz val="11"/>
        <rFont val="宋体"/>
        <family val="3"/>
        <charset val="134"/>
        <scheme val="minor"/>
      </rPr>
      <t>2</t>
    </r>
    <r>
      <rPr>
        <b/>
        <sz val="11"/>
        <rFont val="宋体"/>
        <family val="3"/>
        <charset val="134"/>
      </rPr>
      <t>016调出（不含超30%调出）</t>
    </r>
  </si>
  <si>
    <t>2016专项债务本息</t>
  </si>
  <si>
    <t>小计</t>
  </si>
  <si>
    <t>本级</t>
  </si>
  <si>
    <t>上级</t>
  </si>
  <si>
    <t>一、政府性基金预算收入</t>
  </si>
  <si>
    <t>一、政府性基金预算支出</t>
  </si>
  <si>
    <t>新型墙体材料专项基金收入</t>
  </si>
  <si>
    <t>资源勘探信息等支出</t>
  </si>
  <si>
    <t>国家电影事业发展专项资金收入</t>
  </si>
  <si>
    <t>文化体育与传媒支出</t>
  </si>
  <si>
    <t xml:space="preserve">    资助城市影院</t>
  </si>
  <si>
    <t xml:space="preserve">    其他国家电影事业发展专项资金支出</t>
  </si>
  <si>
    <t>社会保障和就业支出</t>
  </si>
  <si>
    <t>大中型水库移民后期扶持基金收入</t>
  </si>
  <si>
    <t xml:space="preserve">  大中型水库移民后期扶持基金支出</t>
  </si>
  <si>
    <t xml:space="preserve">    2082201 移民补助  </t>
  </si>
  <si>
    <t xml:space="preserve">    2082202 基础设施建设和经济发展</t>
  </si>
  <si>
    <t xml:space="preserve">    2082299 其他大中型水库移民后期扶持基金支出  </t>
  </si>
  <si>
    <t>小型水库移民扶助基金收入</t>
  </si>
  <si>
    <t xml:space="preserve">  小型水库移民扶助基金及对应专项债务收入安排的支出</t>
  </si>
  <si>
    <t xml:space="preserve">    2082302 基础设施建设和经济发展</t>
  </si>
  <si>
    <t xml:space="preserve">    2082399 其他小型水库移民扶助基金支出</t>
  </si>
  <si>
    <t>城乡社区支出</t>
  </si>
  <si>
    <t>国有土地使用权出让收入</t>
  </si>
  <si>
    <t xml:space="preserve">  国有土地使用权出让收入及对应专项债务收入安排的支出</t>
  </si>
  <si>
    <t>103014801</t>
  </si>
  <si>
    <t xml:space="preserve">  土地出让价款收入</t>
  </si>
  <si>
    <t xml:space="preserve">    征地和拆迁补偿支出</t>
  </si>
  <si>
    <t xml:space="preserve">  补缴的土地价款</t>
  </si>
  <si>
    <t xml:space="preserve">    土地开发支出</t>
  </si>
  <si>
    <t xml:space="preserve">  划拨土地收入</t>
  </si>
  <si>
    <t xml:space="preserve">    城市建设支出</t>
  </si>
  <si>
    <t xml:space="preserve">  缴纳新增建设用地土地有偿使用费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</si>
  <si>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</si>
  <si>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</si>
  <si>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</si>
  <si>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</si>
  <si>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地方政府专项债务付息支出</t>
  </si>
  <si>
    <t xml:space="preserve">  地方政府专项债务发行费用支出</t>
  </si>
  <si>
    <t>城市公用事业附加收入</t>
  </si>
  <si>
    <t xml:space="preserve">  城市公用事业附加及对应专项债务收入安排的支出</t>
  </si>
  <si>
    <t>农业土地开发资金收入</t>
  </si>
  <si>
    <t xml:space="preserve">  农业土地开发资金及对应专项债务收入安排的支出</t>
  </si>
  <si>
    <t>新增建设用地土地有偿使用费收入</t>
  </si>
  <si>
    <t xml:space="preserve">  新增建设用地土地有偿使用费及对应专项债务收入安排的支出</t>
  </si>
  <si>
    <t xml:space="preserve">    2121202 基本农田建设和保护支出</t>
  </si>
  <si>
    <t xml:space="preserve">    2121203 土地整理支出</t>
  </si>
  <si>
    <t>城市基础设施配套费收入</t>
  </si>
  <si>
    <t xml:space="preserve">  城市基础设施配套费及对应专项债务收入安排的支出</t>
  </si>
  <si>
    <t>污水处理费收入</t>
  </si>
  <si>
    <t xml:space="preserve">  污水处理费及对应专项债务收入安排的支出</t>
  </si>
  <si>
    <t>农林水支出</t>
  </si>
  <si>
    <t>大中型水库库区基金收入</t>
  </si>
  <si>
    <t xml:space="preserve">  大中型水库库区基金及对应专项债务收入安排的支出</t>
  </si>
  <si>
    <t>交通运输支出</t>
  </si>
  <si>
    <t>港口建设费收入</t>
  </si>
  <si>
    <t xml:space="preserve">  港口建设费及对应专项债务收入安排的支出</t>
  </si>
  <si>
    <t>其他支出</t>
  </si>
  <si>
    <t xml:space="preserve">  其他政府性基金及对应专项债务收入安排的支出</t>
  </si>
  <si>
    <t>彩票发行销售机构业务费收入</t>
  </si>
  <si>
    <t xml:space="preserve">  彩票发行销售机构业务费安排的支出</t>
  </si>
  <si>
    <t>彩票公益金收入</t>
  </si>
  <si>
    <t xml:space="preserve">  彩票公益金及对应专项债务收入安排的支出</t>
  </si>
  <si>
    <t>福彩</t>
  </si>
  <si>
    <t xml:space="preserve">    2296002 用于社会福利的彩票公益金支出</t>
  </si>
  <si>
    <t xml:space="preserve">    2296004 用于教育事业的彩票公益金支出</t>
  </si>
  <si>
    <t xml:space="preserve">    2296006 用于残疾人事业的彩票公益金支出</t>
  </si>
  <si>
    <t xml:space="preserve">    2296099 用于其他社会公益事业的彩票公益金支出</t>
  </si>
  <si>
    <t>体彩</t>
  </si>
  <si>
    <r>
      <rPr>
        <sz val="12"/>
        <rFont val="宋体"/>
        <family val="3"/>
        <charset val="134"/>
      </rPr>
      <t>附表2</t>
    </r>
    <r>
      <rPr>
        <sz val="12"/>
        <rFont val="宋体"/>
        <family val="3"/>
        <charset val="134"/>
      </rPr>
      <t>：</t>
    </r>
  </si>
  <si>
    <t xml:space="preserve">    鹤山市龙口镇2019年政府性基金预算收支执行情况表</t>
  </si>
  <si>
    <t>基金收支结余辅助表(市本级）</t>
  </si>
  <si>
    <t>附件2-1：</t>
  </si>
  <si>
    <t>鹤山市龙口镇2019年政府性基金预算收支执行情况表（以决算为准）</t>
  </si>
  <si>
    <t>收入项目</t>
  </si>
  <si>
    <t>支出项目</t>
  </si>
  <si>
    <t>调整预算</t>
  </si>
  <si>
    <t>本年实绩</t>
  </si>
  <si>
    <t>比去年实绩增减%</t>
  </si>
  <si>
    <t>（一）农业土地开发资金收入</t>
  </si>
  <si>
    <t>（一）文化体育与传媒支出</t>
  </si>
  <si>
    <t>（二）国有土地使用权出让收入</t>
  </si>
  <si>
    <t>（二）社会保障和就业支出</t>
  </si>
  <si>
    <t>（三）彩票公益金收入</t>
  </si>
  <si>
    <t xml:space="preserve">    大中型水库移民后期扶持基金支出</t>
  </si>
  <si>
    <t>（四）城市基础设施配套费收入</t>
  </si>
  <si>
    <t>（三）城乡社区支出</t>
  </si>
  <si>
    <t>（五）污水处理费收入</t>
  </si>
  <si>
    <t xml:space="preserve">    国有土地使用权出让收入及对应专项债务收入安排的支出</t>
  </si>
  <si>
    <t>（六）彩票发行机构和彩票销售机构的业务费用</t>
  </si>
  <si>
    <t xml:space="preserve">    农业土地开发资金及对应专项债务收入安排的支出</t>
  </si>
  <si>
    <t>（七）其他政府性基金收入</t>
  </si>
  <si>
    <t xml:space="preserve">    城市基础设施配套费及对应专项债务收入安排的支出</t>
  </si>
  <si>
    <t>二、上级补助收入</t>
  </si>
  <si>
    <t xml:space="preserve">    污水处理费及对应专项债务收入安排的支出</t>
  </si>
  <si>
    <t>三、上年结余收入</t>
  </si>
  <si>
    <t>（五）交通运输支出</t>
  </si>
  <si>
    <t>四、债务转贷收入</t>
  </si>
  <si>
    <t>（六）其他支出</t>
  </si>
  <si>
    <t xml:space="preserve">    彩票发行销售机构业务费安排的支出</t>
  </si>
  <si>
    <t xml:space="preserve">    彩票公益金及对应专项债务收入安排的支出</t>
  </si>
  <si>
    <t>（七）债务付息支出</t>
  </si>
  <si>
    <t>（八）债务发行费用支出</t>
  </si>
  <si>
    <t>二、转移性支出</t>
  </si>
  <si>
    <t>三、债务还本支出</t>
  </si>
  <si>
    <t>四、调出资金</t>
  </si>
  <si>
    <t>五、年终结余</t>
  </si>
  <si>
    <t>收入合计</t>
  </si>
  <si>
    <t>支出合计</t>
  </si>
  <si>
    <t>附件2-2：</t>
  </si>
  <si>
    <t>鹤山市龙口镇2019年政府性基金预算收入执行情况表（以决算为准）</t>
  </si>
  <si>
    <t>单位:万元</t>
  </si>
  <si>
    <t>2019年预算</t>
  </si>
  <si>
    <t>为调整预算%</t>
  </si>
  <si>
    <t>去年实绩</t>
  </si>
  <si>
    <t>比去年同期增减%</t>
  </si>
  <si>
    <t>比去年同期增减</t>
  </si>
  <si>
    <r>
      <rPr>
        <sz val="11.5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</si>
  <si>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</si>
  <si>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</si>
  <si>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</si>
  <si>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其他政府性基金收入</t>
  </si>
  <si>
    <t>政府性基金转移收入</t>
  </si>
  <si>
    <t xml:space="preserve">  政府性基金补助收入</t>
  </si>
  <si>
    <t>政府性基金预算上年结余收入</t>
  </si>
  <si>
    <t>地方政府专项债务转贷收入</t>
  </si>
  <si>
    <t>五、镇上解县</t>
  </si>
  <si>
    <t>附件2-3：</t>
  </si>
  <si>
    <t>鹤山市龙口镇 2019年政府性基金预算支出执行情况表（以决算为准）</t>
  </si>
  <si>
    <t xml:space="preserve">  国家电影事业发展专项资金及对应专项债务收入安排的支出</t>
  </si>
  <si>
    <t xml:space="preserve">    资助国产影片放映</t>
  </si>
  <si>
    <r>
      <rPr>
        <sz val="11.5"/>
        <rFont val="宋体"/>
        <family val="3"/>
        <charset val="134"/>
        <scheme val="minor"/>
      </rPr>
      <t xml:space="preserve">    </t>
    </r>
    <r>
      <rPr>
        <sz val="11.5"/>
        <rFont val="宋体"/>
        <family val="3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</si>
  <si>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</si>
  <si>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</si>
  <si>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  其他小型水库移民扶助基金支出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</si>
  <si>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</si>
  <si>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</si>
  <si>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</si>
  <si>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</si>
  <si>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</si>
  <si>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</si>
  <si>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  其他大中型水库库区基金支出</t>
  </si>
  <si>
    <t xml:space="preserve">  车辆通行费及对应专项债务收入安排的支出</t>
  </si>
  <si>
    <t xml:space="preserve">    其他车辆通行费安排的支出</t>
  </si>
  <si>
    <t xml:space="preserve">    其他港口建设费安排的支出</t>
  </si>
  <si>
    <t xml:space="preserve">    福利彩票销售机构的业务费支出</t>
  </si>
  <si>
    <t xml:space="preserve">    体育彩票销售机构的业务费支出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</si>
  <si>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</si>
  <si>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</si>
  <si>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</si>
  <si>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</si>
  <si>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</si>
  <si>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</si>
  <si>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>债务付息支出</t>
  </si>
  <si>
    <t xml:space="preserve">    国有土地使用权出让金债务付息支出</t>
  </si>
  <si>
    <t xml:space="preserve">    土地储备专项债券付息支出</t>
  </si>
  <si>
    <t xml:space="preserve">    其他政府性基金债务付息支出</t>
  </si>
  <si>
    <t>债务发行费用支出</t>
  </si>
  <si>
    <t xml:space="preserve">     国有土地使用权出让金债务发行费用支出</t>
  </si>
  <si>
    <t xml:space="preserve">    政府性基金补助支出</t>
  </si>
  <si>
    <t xml:space="preserve">    政府性基金上解支出</t>
  </si>
  <si>
    <t xml:space="preserve">  地方政府专项债务还本支出</t>
  </si>
  <si>
    <t xml:space="preserve">    政府性基金预算调出资金</t>
  </si>
  <si>
    <t xml:space="preserve">   政府性基金年终结余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</si>
</sst>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8" formatCode="0.00_ "/>
    <numFmt numFmtId="179" formatCode="#,##0_ "/>
    <numFmt numFmtId="180" formatCode="0.00_);[Red]\(0.00\)"/>
    <numFmt numFmtId="181" formatCode="_ * #,##0.00_ ;_ * \-#,##0.00_ ;_ * &quot;-&quot;_ ;_ @_ "/>
  </numFmts>
  <fonts count="30">
    <font>
      <sz val="12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"/>
      <name val="宋体"/>
      <charset val="134"/>
    </font>
    <font>
      <b/>
      <sz val="11.5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.5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.5"/>
      <name val="宋体"/>
      <charset val="134"/>
    </font>
    <font>
      <b/>
      <sz val="11.5"/>
      <name val="黑体"/>
      <charset val="134"/>
    </font>
    <font>
      <b/>
      <sz val="16"/>
      <name val="宋体"/>
      <charset val="134"/>
    </font>
    <font>
      <b/>
      <sz val="11.5"/>
      <color rgb="FFFF0000"/>
      <name val="宋体"/>
      <charset val="134"/>
      <scheme val="minor"/>
    </font>
    <font>
      <sz val="12"/>
      <name val="仿宋_GB2312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b/>
      <sz val="20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.5"/>
      <name val="宋体"/>
      <family val="3"/>
      <charset val="134"/>
    </font>
    <font>
      <sz val="11.5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0" fillId="0" borderId="0">
      <alignment vertical="center"/>
    </xf>
    <xf numFmtId="43" fontId="25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79" fontId="0" fillId="0" borderId="0" xfId="0" applyNumberFormat="1" applyFill="1" applyAlignment="1">
      <alignment vertical="center"/>
    </xf>
    <xf numFmtId="10" fontId="0" fillId="0" borderId="0" xfId="0" applyNumberFormat="1" applyFill="1" applyAlignment="1">
      <alignment horizontal="right" vertical="center"/>
    </xf>
    <xf numFmtId="179" fontId="0" fillId="0" borderId="0" xfId="0" applyNumberFormat="1" applyFill="1" applyAlignment="1">
      <alignment horizontal="right" vertical="center"/>
    </xf>
    <xf numFmtId="10" fontId="0" fillId="0" borderId="0" xfId="0" applyNumberFormat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0" fontId="0" fillId="0" borderId="0" xfId="0" applyFont="1" applyFill="1" applyAlignment="1">
      <alignment vertical="center"/>
    </xf>
    <xf numFmtId="179" fontId="0" fillId="0" borderId="0" xfId="0" applyNumberFormat="1" applyFont="1" applyFill="1" applyAlignment="1">
      <alignment vertical="center"/>
    </xf>
    <xf numFmtId="10" fontId="0" fillId="0" borderId="0" xfId="0" applyNumberFormat="1" applyFont="1" applyFill="1" applyAlignment="1">
      <alignment horizontal="right" vertical="center"/>
    </xf>
    <xf numFmtId="179" fontId="0" fillId="0" borderId="0" xfId="0" applyNumberFormat="1" applyFon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horizontal="center" vertical="center" wrapText="1"/>
    </xf>
    <xf numFmtId="178" fontId="4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9" fontId="6" fillId="0" borderId="1" xfId="1" applyNumberFormat="1" applyFont="1" applyFill="1" applyBorder="1" applyAlignment="1">
      <alignment vertical="center"/>
    </xf>
    <xf numFmtId="180" fontId="5" fillId="0" borderId="1" xfId="2" applyNumberFormat="1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vertical="center"/>
    </xf>
    <xf numFmtId="179" fontId="6" fillId="0" borderId="1" xfId="5" applyNumberFormat="1" applyFont="1" applyFill="1" applyBorder="1" applyAlignment="1">
      <alignment vertical="center"/>
    </xf>
    <xf numFmtId="179" fontId="6" fillId="0" borderId="1" xfId="1" applyNumberFormat="1" applyFont="1" applyFill="1" applyBorder="1" applyAlignment="1">
      <alignment vertical="center" wrapText="1"/>
    </xf>
    <xf numFmtId="179" fontId="5" fillId="0" borderId="1" xfId="2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79" fontId="8" fillId="0" borderId="1" xfId="1" applyNumberFormat="1" applyFont="1" applyFill="1" applyBorder="1" applyAlignment="1">
      <alignment vertical="center"/>
    </xf>
    <xf numFmtId="179" fontId="8" fillId="0" borderId="1" xfId="1" applyNumberFormat="1" applyFont="1" applyFill="1" applyBorder="1" applyAlignment="1">
      <alignment vertical="center" wrapText="1"/>
    </xf>
    <xf numFmtId="180" fontId="9" fillId="0" borderId="1" xfId="2" applyNumberFormat="1" applyFont="1" applyFill="1" applyBorder="1" applyAlignment="1">
      <alignment vertical="center"/>
    </xf>
    <xf numFmtId="179" fontId="9" fillId="0" borderId="1" xfId="2" applyNumberFormat="1" applyFont="1" applyFill="1" applyBorder="1" applyAlignment="1">
      <alignment vertical="center"/>
    </xf>
    <xf numFmtId="41" fontId="9" fillId="0" borderId="1" xfId="2" applyNumberFormat="1" applyFont="1" applyFill="1" applyBorder="1" applyAlignment="1">
      <alignment vertical="center"/>
    </xf>
    <xf numFmtId="178" fontId="10" fillId="0" borderId="1" xfId="0" applyNumberFormat="1" applyFont="1" applyFill="1" applyBorder="1" applyAlignment="1">
      <alignment vertical="center"/>
    </xf>
    <xf numFmtId="179" fontId="8" fillId="0" borderId="1" xfId="5" applyNumberFormat="1" applyFont="1" applyFill="1" applyBorder="1" applyAlignment="1">
      <alignment vertical="center"/>
    </xf>
    <xf numFmtId="178" fontId="9" fillId="0" borderId="1" xfId="2" applyNumberFormat="1" applyFont="1" applyFill="1" applyBorder="1" applyAlignment="1">
      <alignment vertical="center"/>
    </xf>
    <xf numFmtId="41" fontId="5" fillId="0" borderId="1" xfId="2" applyNumberFormat="1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vertical="center"/>
    </xf>
    <xf numFmtId="41" fontId="10" fillId="0" borderId="1" xfId="0" applyNumberFormat="1" applyFont="1" applyFill="1" applyBorder="1" applyAlignment="1">
      <alignment vertical="center"/>
    </xf>
    <xf numFmtId="179" fontId="0" fillId="0" borderId="0" xfId="0" applyNumberFormat="1" applyFont="1" applyFill="1" applyAlignment="1">
      <alignment horizontal="right"/>
    </xf>
    <xf numFmtId="179" fontId="4" fillId="0" borderId="0" xfId="1" applyNumberFormat="1" applyFont="1" applyFill="1" applyBorder="1" applyAlignment="1">
      <alignment horizontal="center" vertical="center" wrapText="1"/>
    </xf>
    <xf numFmtId="179" fontId="6" fillId="0" borderId="0" xfId="1" applyNumberFormat="1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179" fontId="9" fillId="0" borderId="0" xfId="2" applyNumberFormat="1" applyFont="1" applyFill="1" applyBorder="1" applyAlignment="1">
      <alignment vertical="center"/>
    </xf>
    <xf numFmtId="179" fontId="10" fillId="0" borderId="1" xfId="0" applyNumberFormat="1" applyFont="1" applyFill="1" applyBorder="1" applyAlignment="1">
      <alignment vertical="center"/>
    </xf>
    <xf numFmtId="179" fontId="10" fillId="0" borderId="0" xfId="0" applyNumberFormat="1" applyFont="1" applyFill="1" applyBorder="1" applyAlignment="1">
      <alignment vertical="center"/>
    </xf>
    <xf numFmtId="180" fontId="9" fillId="0" borderId="0" xfId="2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0" fontId="0" fillId="0" borderId="0" xfId="2" applyNumberFormat="1" applyFont="1" applyFill="1" applyAlignment="1">
      <alignment vertical="center"/>
    </xf>
    <xf numFmtId="179" fontId="0" fillId="0" borderId="0" xfId="2" applyNumberFormat="1" applyFont="1" applyFill="1" applyAlignment="1">
      <alignment vertical="center"/>
    </xf>
    <xf numFmtId="10" fontId="9" fillId="0" borderId="0" xfId="2" applyNumberFormat="1" applyFont="1" applyFill="1" applyAlignment="1">
      <alignment horizontal="right" vertical="center"/>
    </xf>
    <xf numFmtId="179" fontId="9" fillId="0" borderId="0" xfId="2" applyNumberFormat="1" applyFont="1" applyFill="1" applyAlignment="1">
      <alignment horizontal="right"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9" fontId="4" fillId="0" borderId="1" xfId="1" applyNumberFormat="1" applyFont="1" applyFill="1" applyBorder="1" applyAlignment="1">
      <alignment horizontal="right" vertical="center" wrapText="1"/>
    </xf>
    <xf numFmtId="179" fontId="5" fillId="0" borderId="1" xfId="2" applyNumberFormat="1" applyFont="1" applyFill="1" applyBorder="1" applyAlignment="1">
      <alignment horizontal="right" vertical="center"/>
    </xf>
    <xf numFmtId="179" fontId="4" fillId="0" borderId="1" xfId="1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179" fontId="12" fillId="0" borderId="1" xfId="1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179" fontId="12" fillId="0" borderId="1" xfId="1" applyNumberFormat="1" applyFont="1" applyFill="1" applyBorder="1" applyAlignment="1">
      <alignment horizontal="center" vertical="center" wrapText="1"/>
    </xf>
    <xf numFmtId="41" fontId="12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/>
    </xf>
    <xf numFmtId="179" fontId="12" fillId="0" borderId="1" xfId="1" applyNumberFormat="1" applyFont="1" applyFill="1" applyBorder="1" applyAlignment="1">
      <alignment horizontal="right" vertical="center"/>
    </xf>
    <xf numFmtId="179" fontId="4" fillId="0" borderId="1" xfId="1" applyNumberFormat="1" applyFont="1" applyFill="1" applyBorder="1" applyAlignment="1">
      <alignment horizontal="right" vertical="center"/>
    </xf>
    <xf numFmtId="41" fontId="12" fillId="0" borderId="1" xfId="5" applyNumberFormat="1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179" fontId="9" fillId="0" borderId="0" xfId="0" applyNumberFormat="1" applyFont="1" applyFill="1" applyAlignment="1">
      <alignment horizontal="right" vertical="center"/>
    </xf>
    <xf numFmtId="179" fontId="9" fillId="0" borderId="0" xfId="0" applyNumberFormat="1" applyFont="1" applyFill="1" applyAlignment="1">
      <alignment vertical="center"/>
    </xf>
    <xf numFmtId="10" fontId="9" fillId="0" borderId="0" xfId="2" applyNumberFormat="1" applyFont="1" applyFill="1" applyAlignment="1">
      <alignment vertical="center"/>
    </xf>
    <xf numFmtId="179" fontId="9" fillId="0" borderId="0" xfId="2" applyNumberFormat="1" applyFont="1" applyFill="1" applyAlignment="1">
      <alignment vertical="center"/>
    </xf>
    <xf numFmtId="10" fontId="9" fillId="0" borderId="0" xfId="2" applyNumberFormat="1" applyFont="1" applyFill="1" applyAlignment="1">
      <alignment horizontal="right"/>
    </xf>
    <xf numFmtId="178" fontId="4" fillId="0" borderId="0" xfId="1" applyNumberFormat="1" applyFont="1" applyFill="1" applyBorder="1" applyAlignment="1">
      <alignment horizontal="center" vertical="center" wrapText="1"/>
    </xf>
    <xf numFmtId="0" fontId="1" fillId="0" borderId="0" xfId="3" applyFont="1">
      <alignment vertical="center"/>
    </xf>
    <xf numFmtId="179" fontId="1" fillId="0" borderId="0" xfId="3" applyNumberFormat="1" applyFont="1">
      <alignment vertical="center"/>
    </xf>
    <xf numFmtId="178" fontId="1" fillId="0" borderId="0" xfId="3" applyNumberFormat="1" applyFont="1">
      <alignment vertical="center"/>
    </xf>
    <xf numFmtId="0" fontId="0" fillId="0" borderId="0" xfId="3" applyFont="1" applyFill="1" applyBorder="1" applyAlignment="1">
      <alignment vertical="center"/>
    </xf>
    <xf numFmtId="0" fontId="1" fillId="0" borderId="0" xfId="3" applyFont="1" applyAlignment="1">
      <alignment vertical="center"/>
    </xf>
    <xf numFmtId="0" fontId="1" fillId="0" borderId="0" xfId="3" applyFont="1" applyFill="1" applyAlignment="1">
      <alignment vertical="center"/>
    </xf>
    <xf numFmtId="179" fontId="1" fillId="0" borderId="0" xfId="3" applyNumberFormat="1" applyFont="1" applyAlignment="1">
      <alignment vertical="center"/>
    </xf>
    <xf numFmtId="179" fontId="0" fillId="0" borderId="0" xfId="3" applyNumberFormat="1" applyFont="1" applyFill="1" applyBorder="1" applyAlignment="1">
      <alignment horizontal="right" vertical="center"/>
    </xf>
    <xf numFmtId="178" fontId="0" fillId="0" borderId="0" xfId="3" applyNumberFormat="1" applyFont="1" applyFill="1" applyBorder="1" applyAlignment="1">
      <alignment horizontal="righ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41" fontId="4" fillId="0" borderId="1" xfId="3" applyNumberFormat="1" applyFont="1" applyFill="1" applyBorder="1" applyAlignment="1">
      <alignment horizontal="center" vertical="center" wrapText="1"/>
    </xf>
    <xf numFmtId="179" fontId="4" fillId="0" borderId="2" xfId="3" applyNumberFormat="1" applyFont="1" applyBorder="1" applyAlignment="1">
      <alignment horizontal="center" vertical="center" wrapText="1"/>
    </xf>
    <xf numFmtId="179" fontId="4" fillId="0" borderId="2" xfId="3" applyNumberFormat="1" applyFont="1" applyFill="1" applyBorder="1" applyAlignment="1">
      <alignment horizontal="center" vertical="center" wrapText="1"/>
    </xf>
    <xf numFmtId="178" fontId="4" fillId="0" borderId="1" xfId="3" applyNumberFormat="1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/>
    </xf>
    <xf numFmtId="41" fontId="4" fillId="0" borderId="1" xfId="4" applyNumberFormat="1" applyFont="1" applyFill="1" applyBorder="1" applyAlignment="1">
      <alignment horizontal="center" vertical="center" wrapText="1"/>
    </xf>
    <xf numFmtId="181" fontId="4" fillId="0" borderId="1" xfId="4" applyNumberFormat="1" applyFont="1" applyFill="1" applyBorder="1" applyAlignment="1">
      <alignment horizontal="center" vertical="center" wrapText="1"/>
    </xf>
    <xf numFmtId="179" fontId="6" fillId="0" borderId="1" xfId="4" applyNumberFormat="1" applyFont="1" applyFill="1" applyBorder="1" applyAlignment="1">
      <alignment vertical="center"/>
    </xf>
    <xf numFmtId="181" fontId="6" fillId="0" borderId="1" xfId="4" applyNumberFormat="1" applyFont="1" applyFill="1" applyBorder="1" applyAlignment="1">
      <alignment vertical="center"/>
    </xf>
    <xf numFmtId="0" fontId="12" fillId="0" borderId="1" xfId="3" applyFont="1" applyBorder="1" applyAlignment="1">
      <alignment vertical="center"/>
    </xf>
    <xf numFmtId="41" fontId="12" fillId="0" borderId="1" xfId="4" applyNumberFormat="1" applyFont="1" applyFill="1" applyBorder="1" applyAlignment="1">
      <alignment horizontal="center" vertical="center" wrapText="1"/>
    </xf>
    <xf numFmtId="181" fontId="12" fillId="0" borderId="1" xfId="4" applyNumberFormat="1" applyFont="1" applyFill="1" applyBorder="1" applyAlignment="1">
      <alignment horizontal="center" vertical="center" wrapText="1"/>
    </xf>
    <xf numFmtId="0" fontId="8" fillId="0" borderId="1" xfId="3" applyFont="1" applyBorder="1" applyAlignment="1">
      <alignment vertical="center" wrapText="1"/>
    </xf>
    <xf numFmtId="179" fontId="8" fillId="0" borderId="1" xfId="4" applyNumberFormat="1" applyFont="1" applyFill="1" applyBorder="1" applyAlignment="1">
      <alignment vertical="center"/>
    </xf>
    <xf numFmtId="181" fontId="8" fillId="0" borderId="1" xfId="4" applyNumberFormat="1" applyFont="1" applyFill="1" applyBorder="1" applyAlignment="1">
      <alignment vertical="center"/>
    </xf>
    <xf numFmtId="179" fontId="8" fillId="0" borderId="1" xfId="3" applyNumberFormat="1" applyFont="1" applyBorder="1" applyAlignment="1">
      <alignment vertical="center"/>
    </xf>
    <xf numFmtId="181" fontId="8" fillId="0" borderId="1" xfId="3" applyNumberFormat="1" applyFont="1" applyBorder="1" applyAlignment="1">
      <alignment vertical="center"/>
    </xf>
    <xf numFmtId="0" fontId="12" fillId="0" borderId="1" xfId="3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41" fontId="8" fillId="0" borderId="1" xfId="3" applyNumberFormat="1" applyFont="1" applyBorder="1" applyAlignment="1">
      <alignment vertical="center"/>
    </xf>
    <xf numFmtId="0" fontId="4" fillId="0" borderId="1" xfId="3" applyFont="1" applyBorder="1" applyAlignment="1">
      <alignment vertical="center"/>
    </xf>
    <xf numFmtId="41" fontId="6" fillId="0" borderId="1" xfId="3" applyNumberFormat="1" applyFont="1" applyBorder="1" applyAlignment="1">
      <alignment vertical="center"/>
    </xf>
    <xf numFmtId="181" fontId="6" fillId="0" borderId="1" xfId="3" applyNumberFormat="1" applyFont="1" applyBorder="1" applyAlignment="1">
      <alignment vertical="center"/>
    </xf>
    <xf numFmtId="0" fontId="4" fillId="0" borderId="1" xfId="3" applyFont="1" applyBorder="1" applyAlignment="1">
      <alignment horizontal="left" vertical="center"/>
    </xf>
    <xf numFmtId="0" fontId="8" fillId="0" borderId="1" xfId="3" applyFont="1" applyFill="1" applyBorder="1" applyAlignment="1">
      <alignment vertical="center" wrapText="1"/>
    </xf>
    <xf numFmtId="179" fontId="8" fillId="0" borderId="1" xfId="3" applyNumberFormat="1" applyFont="1" applyBorder="1">
      <alignment vertical="center"/>
    </xf>
    <xf numFmtId="181" fontId="8" fillId="0" borderId="1" xfId="3" applyNumberFormat="1" applyFont="1" applyBorder="1">
      <alignment vertical="center"/>
    </xf>
    <xf numFmtId="0" fontId="1" fillId="0" borderId="1" xfId="3" applyFont="1" applyBorder="1" applyAlignment="1">
      <alignment vertical="center"/>
    </xf>
    <xf numFmtId="0" fontId="8" fillId="0" borderId="1" xfId="3" applyFont="1" applyBorder="1" applyAlignment="1">
      <alignment vertical="center"/>
    </xf>
    <xf numFmtId="179" fontId="6" fillId="0" borderId="1" xfId="3" applyNumberFormat="1" applyFont="1" applyBorder="1" applyAlignment="1">
      <alignment vertical="center"/>
    </xf>
    <xf numFmtId="0" fontId="11" fillId="0" borderId="3" xfId="3" applyFont="1" applyBorder="1" applyAlignment="1">
      <alignment horizontal="center" vertical="center"/>
    </xf>
    <xf numFmtId="41" fontId="4" fillId="0" borderId="1" xfId="3" applyNumberFormat="1" applyFont="1" applyBorder="1" applyAlignment="1">
      <alignment vertical="center"/>
    </xf>
    <xf numFmtId="181" fontId="4" fillId="0" borderId="1" xfId="3" applyNumberFormat="1" applyFont="1" applyBorder="1" applyAlignment="1">
      <alignment vertical="center"/>
    </xf>
    <xf numFmtId="179" fontId="4" fillId="0" borderId="1" xfId="3" applyNumberFormat="1" applyFont="1" applyBorder="1" applyAlignment="1">
      <alignment vertical="center"/>
    </xf>
    <xf numFmtId="0" fontId="9" fillId="0" borderId="0" xfId="0" applyFont="1" applyAlignment="1"/>
    <xf numFmtId="0" fontId="9" fillId="0" borderId="0" xfId="0" applyFont="1" applyAlignment="1">
      <alignment wrapText="1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41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41" fontId="5" fillId="2" borderId="1" xfId="1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1" xfId="1" applyNumberFormat="1" applyFont="1" applyFill="1" applyBorder="1" applyAlignment="1">
      <alignment vertical="center"/>
    </xf>
    <xf numFmtId="41" fontId="12" fillId="0" borderId="1" xfId="1" applyNumberFormat="1" applyFont="1" applyFill="1" applyBorder="1" applyAlignment="1">
      <alignment horizontal="right" vertical="center" wrapText="1"/>
    </xf>
    <xf numFmtId="179" fontId="4" fillId="0" borderId="1" xfId="2" applyNumberFormat="1" applyFont="1" applyFill="1" applyBorder="1" applyAlignment="1">
      <alignment vertical="center" wrapText="1"/>
    </xf>
    <xf numFmtId="41" fontId="12" fillId="0" borderId="1" xfId="1" applyNumberFormat="1" applyFont="1" applyFill="1" applyBorder="1" applyAlignment="1">
      <alignment vertical="center"/>
    </xf>
    <xf numFmtId="41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41" fontId="9" fillId="0" borderId="1" xfId="0" applyNumberFormat="1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1" fontId="5" fillId="2" borderId="1" xfId="0" applyNumberFormat="1" applyFont="1" applyFill="1" applyBorder="1" applyAlignment="1">
      <alignment vertical="center"/>
    </xf>
    <xf numFmtId="41" fontId="5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41" fontId="2" fillId="2" borderId="1" xfId="1" applyNumberFormat="1" applyFont="1" applyFill="1" applyBorder="1" applyAlignment="1">
      <alignment vertical="center"/>
    </xf>
    <xf numFmtId="41" fontId="2" fillId="0" borderId="1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1" fontId="1" fillId="0" borderId="1" xfId="1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41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1" fontId="9" fillId="0" borderId="1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vertical="center" wrapText="1"/>
    </xf>
    <xf numFmtId="49" fontId="17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shrinkToFit="1"/>
    </xf>
    <xf numFmtId="0" fontId="21" fillId="0" borderId="0" xfId="0" applyFont="1" applyAlignment="1">
      <alignment horizontal="right" vertical="center"/>
    </xf>
    <xf numFmtId="41" fontId="9" fillId="0" borderId="1" xfId="1" applyNumberFormat="1" applyFon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 wrapText="1"/>
    </xf>
    <xf numFmtId="0" fontId="3" fillId="0" borderId="0" xfId="3" applyNumberFormat="1" applyFont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6">
    <cellStyle name="百分比" xfId="2" builtinId="5"/>
    <cellStyle name="常规" xfId="0" builtinId="0"/>
    <cellStyle name="常规 2" xfId="3"/>
    <cellStyle name="千位分隔" xfId="1" builtinId="3"/>
    <cellStyle name="千位分隔 2" xfId="4"/>
    <cellStyle name="千位分隔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50"/>
  <sheetViews>
    <sheetView workbookViewId="0">
      <pane xSplit="2" ySplit="5" topLeftCell="C6" activePane="bottomRight" state="frozen"/>
      <selection pane="topRight"/>
      <selection pane="bottomLeft"/>
      <selection pane="bottomRight" activeCell="G20" sqref="G20"/>
    </sheetView>
  </sheetViews>
  <sheetFormatPr defaultColWidth="9.125" defaultRowHeight="13.5"/>
  <cols>
    <col min="1" max="1" width="9.125" style="132" customWidth="1"/>
    <col min="2" max="2" width="12.75" style="133" customWidth="1"/>
    <col min="3" max="3" width="9.125" style="133" customWidth="1"/>
    <col min="4" max="5" width="9.125" style="132" customWidth="1"/>
    <col min="6" max="7" width="10.625" style="132" customWidth="1"/>
    <col min="8" max="10" width="9.125" style="132" customWidth="1"/>
    <col min="11" max="11" width="10.5" style="134" customWidth="1"/>
    <col min="12" max="12" width="10.25" style="132" customWidth="1"/>
    <col min="13" max="13" width="9.125" style="132" customWidth="1"/>
    <col min="14" max="14" width="11.875" style="132" customWidth="1"/>
    <col min="15" max="15" width="9.125" style="132" customWidth="1"/>
    <col min="16" max="17" width="10.25" style="132" customWidth="1"/>
    <col min="18" max="19" width="9.125" style="132" customWidth="1"/>
    <col min="20" max="20" width="9.125" style="79" customWidth="1"/>
    <col min="21" max="16384" width="9.125" style="132"/>
  </cols>
  <sheetData>
    <row r="1" spans="1:20" ht="24.6" customHeight="1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</row>
    <row r="2" spans="1:20">
      <c r="S2" s="132" t="s">
        <v>1</v>
      </c>
    </row>
    <row r="3" spans="1:20" s="79" customFormat="1" ht="20.45" customHeight="1">
      <c r="A3" s="185" t="s">
        <v>2</v>
      </c>
      <c r="B3" s="185"/>
      <c r="C3" s="185"/>
      <c r="D3" s="185"/>
      <c r="E3" s="185"/>
      <c r="F3" s="185"/>
      <c r="G3" s="185"/>
      <c r="H3" s="185"/>
      <c r="I3" s="185" t="s">
        <v>3</v>
      </c>
      <c r="J3" s="185"/>
      <c r="K3" s="185"/>
      <c r="L3" s="185"/>
      <c r="M3" s="185"/>
      <c r="N3" s="185"/>
      <c r="O3" s="185"/>
      <c r="P3" s="185" t="s">
        <v>4</v>
      </c>
      <c r="Q3" s="185"/>
      <c r="R3" s="185"/>
      <c r="S3" s="193" t="s">
        <v>5</v>
      </c>
      <c r="T3" s="193" t="s">
        <v>6</v>
      </c>
    </row>
    <row r="4" spans="1:20" ht="14.45" customHeight="1">
      <c r="A4" s="191" t="s">
        <v>7</v>
      </c>
      <c r="B4" s="193" t="s">
        <v>8</v>
      </c>
      <c r="C4" s="186" t="s">
        <v>9</v>
      </c>
      <c r="D4" s="186"/>
      <c r="E4" s="186"/>
      <c r="F4" s="187" t="s">
        <v>10</v>
      </c>
      <c r="G4" s="187"/>
      <c r="H4" s="187"/>
      <c r="I4" s="191" t="s">
        <v>7</v>
      </c>
      <c r="J4" s="191" t="s">
        <v>8</v>
      </c>
      <c r="K4" s="188" t="s">
        <v>11</v>
      </c>
      <c r="L4" s="189"/>
      <c r="M4" s="190"/>
      <c r="N4" s="195" t="s">
        <v>12</v>
      </c>
      <c r="O4" s="195" t="s">
        <v>13</v>
      </c>
      <c r="P4" s="185" t="s">
        <v>14</v>
      </c>
      <c r="Q4" s="185" t="s">
        <v>15</v>
      </c>
      <c r="R4" s="185" t="s">
        <v>16</v>
      </c>
      <c r="S4" s="197"/>
      <c r="T4" s="197"/>
    </row>
    <row r="5" spans="1:20" ht="19.149999999999999" customHeight="1">
      <c r="A5" s="192"/>
      <c r="B5" s="194"/>
      <c r="C5" s="135" t="s">
        <v>14</v>
      </c>
      <c r="D5" s="137" t="s">
        <v>15</v>
      </c>
      <c r="E5" s="136" t="s">
        <v>16</v>
      </c>
      <c r="F5" s="136" t="s">
        <v>14</v>
      </c>
      <c r="G5" s="136" t="s">
        <v>15</v>
      </c>
      <c r="H5" s="136" t="s">
        <v>16</v>
      </c>
      <c r="I5" s="192"/>
      <c r="J5" s="192"/>
      <c r="K5" s="160" t="s">
        <v>14</v>
      </c>
      <c r="L5" s="160" t="s">
        <v>15</v>
      </c>
      <c r="M5" s="160" t="s">
        <v>16</v>
      </c>
      <c r="N5" s="196"/>
      <c r="O5" s="196"/>
      <c r="P5" s="185"/>
      <c r="Q5" s="185"/>
      <c r="R5" s="185"/>
      <c r="S5" s="194"/>
      <c r="T5" s="194"/>
    </row>
    <row r="6" spans="1:20" ht="18.600000000000001" customHeight="1">
      <c r="A6" s="138" t="s">
        <v>17</v>
      </c>
      <c r="B6" s="139"/>
      <c r="C6" s="140">
        <f>C7+C8+C12+C16+C20+C30+C31+C32+C35+C36+C38+C40+C43+C44</f>
        <v>14783</v>
      </c>
      <c r="D6" s="140">
        <f>C6-E6</f>
        <v>7601</v>
      </c>
      <c r="E6" s="140">
        <f>E7+E8+E12+E16+E20+E30+E31+E32+E35+E36+E38+E40+E43+E44</f>
        <v>7182</v>
      </c>
      <c r="F6" s="140" t="e">
        <f>G6+H6</f>
        <v>#REF!</v>
      </c>
      <c r="G6" s="140" t="e">
        <f>G7+G8+G12+G16+G20+G30+G31+G32+G35+G36+G38+G40+G43+G44</f>
        <v>#REF!</v>
      </c>
      <c r="H6" s="140">
        <f>H7+H8+H12+H16+H20+H30+H31+H32+H35+H36+H38+H40+H43+H44</f>
        <v>448</v>
      </c>
      <c r="I6" s="161" t="s">
        <v>18</v>
      </c>
      <c r="J6" s="162"/>
      <c r="K6" s="163" t="e">
        <f>K7+K8+K11+K19+K37+K39+K41</f>
        <v>#REF!</v>
      </c>
      <c r="L6" s="164" t="e">
        <f>K6-M6</f>
        <v>#REF!</v>
      </c>
      <c r="M6" s="164">
        <f>M7+M8+M11+M19+M37+M39+M41</f>
        <v>7630</v>
      </c>
      <c r="N6" s="164">
        <f>N7+N8+N11+N19+N37+N39+N41</f>
        <v>51260</v>
      </c>
      <c r="O6" s="163" t="e">
        <f>O7+O8+O11+O19+O37+O39+O41</f>
        <v>#REF!</v>
      </c>
      <c r="P6" s="156" t="e">
        <f>C6+F6-K6-N6-O6</f>
        <v>#REF!</v>
      </c>
      <c r="Q6" s="156" t="e">
        <f>Q7+Q8+Q12+Q16+Q20+Q30+Q31+Q32+Q35+Q36+Q37+Q39+Q42+Q43+Q44</f>
        <v>#REF!</v>
      </c>
      <c r="R6" s="156">
        <f>R7+R8+R12+R16+R20+R30+R31+R32+R35+R36+R38+R40+R42+R43+R44</f>
        <v>0</v>
      </c>
      <c r="S6" s="164">
        <v>865</v>
      </c>
      <c r="T6" s="156" t="e">
        <f>T7+T8+T12+T16+T20+T30+T31+T32+T35+T36+T37+T39+T42+T43+T44</f>
        <v>#REF!</v>
      </c>
    </row>
    <row r="7" spans="1:20" ht="40.5">
      <c r="A7" s="141">
        <v>1030119</v>
      </c>
      <c r="B7" s="142" t="s">
        <v>19</v>
      </c>
      <c r="C7" s="140">
        <f>SUM(D7:E7)</f>
        <v>193</v>
      </c>
      <c r="D7" s="140">
        <v>193</v>
      </c>
      <c r="E7" s="143">
        <v>0</v>
      </c>
      <c r="F7" s="140" t="e">
        <f t="shared" ref="F7:F50" si="0">G7+H7</f>
        <v>#REF!</v>
      </c>
      <c r="G7" s="140" t="e">
        <f>#REF!</f>
        <v>#REF!</v>
      </c>
      <c r="H7" s="140"/>
      <c r="I7" s="161">
        <v>215</v>
      </c>
      <c r="J7" s="162" t="s">
        <v>20</v>
      </c>
      <c r="K7" s="159">
        <f>L7+M7</f>
        <v>0</v>
      </c>
      <c r="L7" s="164">
        <v>0</v>
      </c>
      <c r="M7" s="156">
        <f>E7+H7</f>
        <v>0</v>
      </c>
      <c r="N7" s="165">
        <v>1356</v>
      </c>
      <c r="O7" s="116"/>
      <c r="P7" s="156" t="e">
        <f t="shared" ref="P7:P50" si="1">C7+F7-K7-N7-O7</f>
        <v>#REF!</v>
      </c>
      <c r="Q7" s="156" t="e">
        <f>D7+G7-L7-N7-O7</f>
        <v>#REF!</v>
      </c>
      <c r="R7" s="156">
        <f>E7+H7-M7</f>
        <v>0</v>
      </c>
      <c r="S7" s="164" t="e">
        <f>IF(Q7&gt;G7*0.3,Q7-G7*0.3,0)</f>
        <v>#REF!</v>
      </c>
      <c r="T7" s="156" t="e">
        <f t="shared" ref="T7:T50" si="2">Q7-S7</f>
        <v>#REF!</v>
      </c>
    </row>
    <row r="8" spans="1:20" ht="40.5">
      <c r="A8" s="144"/>
      <c r="B8" s="142" t="s">
        <v>21</v>
      </c>
      <c r="C8" s="140">
        <v>62</v>
      </c>
      <c r="D8" s="140">
        <v>0</v>
      </c>
      <c r="E8" s="143">
        <v>62</v>
      </c>
      <c r="F8" s="140">
        <f t="shared" si="0"/>
        <v>0</v>
      </c>
      <c r="G8" s="140">
        <f>G9+G10</f>
        <v>0</v>
      </c>
      <c r="H8" s="140">
        <f>H9+H10</f>
        <v>0</v>
      </c>
      <c r="I8" s="161">
        <v>207</v>
      </c>
      <c r="J8" s="162" t="s">
        <v>22</v>
      </c>
      <c r="K8" s="164">
        <f>K9+K10</f>
        <v>62</v>
      </c>
      <c r="L8" s="164">
        <f>K8-M8</f>
        <v>0</v>
      </c>
      <c r="M8" s="164">
        <f>M9+M10</f>
        <v>62</v>
      </c>
      <c r="N8" s="164">
        <f>N9+N10</f>
        <v>0</v>
      </c>
      <c r="O8" s="164">
        <f>O9+O10</f>
        <v>0</v>
      </c>
      <c r="P8" s="156">
        <f t="shared" si="1"/>
        <v>0</v>
      </c>
      <c r="Q8" s="156">
        <f t="shared" ref="Q8:Q50" si="3">D8+G8-L8-N8-O8</f>
        <v>0</v>
      </c>
      <c r="R8" s="156">
        <f t="shared" ref="R8:R50" si="4">E8+H8-M8</f>
        <v>0</v>
      </c>
      <c r="S8" s="164">
        <f t="shared" ref="S8:S50" si="5">IF(Q8&gt;G8*0.3,Q8-G8*0.3,0)</f>
        <v>0</v>
      </c>
      <c r="T8" s="156">
        <f t="shared" si="2"/>
        <v>0</v>
      </c>
    </row>
    <row r="9" spans="1:20" ht="27">
      <c r="A9" s="144"/>
      <c r="B9" s="145" t="s">
        <v>23</v>
      </c>
      <c r="C9" s="140">
        <v>0</v>
      </c>
      <c r="D9" s="140">
        <v>0</v>
      </c>
      <c r="E9" s="143">
        <v>0</v>
      </c>
      <c r="F9" s="140">
        <f t="shared" si="0"/>
        <v>0</v>
      </c>
      <c r="G9" s="140"/>
      <c r="H9" s="140">
        <v>0</v>
      </c>
      <c r="I9" s="166">
        <v>2070702</v>
      </c>
      <c r="J9" s="145" t="s">
        <v>23</v>
      </c>
      <c r="K9" s="159">
        <f>L9+M9</f>
        <v>0</v>
      </c>
      <c r="L9" s="164">
        <f>D9+G9</f>
        <v>0</v>
      </c>
      <c r="M9" s="156">
        <f>E9+H9</f>
        <v>0</v>
      </c>
      <c r="N9" s="116"/>
      <c r="O9" s="116"/>
      <c r="P9" s="156">
        <f t="shared" si="1"/>
        <v>0</v>
      </c>
      <c r="Q9" s="156">
        <f t="shared" si="3"/>
        <v>0</v>
      </c>
      <c r="R9" s="156">
        <f t="shared" si="4"/>
        <v>0</v>
      </c>
      <c r="S9" s="164">
        <f t="shared" si="5"/>
        <v>0</v>
      </c>
      <c r="T9" s="156">
        <f t="shared" si="2"/>
        <v>0</v>
      </c>
    </row>
    <row r="10" spans="1:20" ht="67.5">
      <c r="A10" s="144"/>
      <c r="B10" s="145" t="s">
        <v>24</v>
      </c>
      <c r="C10" s="140">
        <v>62</v>
      </c>
      <c r="D10" s="140">
        <v>0</v>
      </c>
      <c r="E10" s="143">
        <v>62</v>
      </c>
      <c r="F10" s="140">
        <f t="shared" si="0"/>
        <v>0</v>
      </c>
      <c r="G10" s="140"/>
      <c r="H10" s="140">
        <v>0</v>
      </c>
      <c r="I10" s="166">
        <v>2070799</v>
      </c>
      <c r="J10" s="145" t="s">
        <v>24</v>
      </c>
      <c r="K10" s="159">
        <f>L10+M10</f>
        <v>62</v>
      </c>
      <c r="L10" s="164">
        <f>D10+G10</f>
        <v>0</v>
      </c>
      <c r="M10" s="156">
        <f>E10+H10</f>
        <v>62</v>
      </c>
      <c r="N10" s="116"/>
      <c r="O10" s="116"/>
      <c r="P10" s="156">
        <f t="shared" si="1"/>
        <v>0</v>
      </c>
      <c r="Q10" s="156">
        <f t="shared" si="3"/>
        <v>0</v>
      </c>
      <c r="R10" s="156">
        <f t="shared" si="4"/>
        <v>0</v>
      </c>
      <c r="S10" s="164">
        <f t="shared" si="5"/>
        <v>0</v>
      </c>
      <c r="T10" s="156">
        <f t="shared" si="2"/>
        <v>0</v>
      </c>
    </row>
    <row r="11" spans="1:20" ht="40.5">
      <c r="A11" s="144"/>
      <c r="B11" s="139"/>
      <c r="C11" s="140"/>
      <c r="D11" s="140"/>
      <c r="E11" s="143"/>
      <c r="F11" s="140"/>
      <c r="G11" s="140"/>
      <c r="H11" s="140"/>
      <c r="I11" s="161">
        <v>208</v>
      </c>
      <c r="J11" s="162" t="s">
        <v>25</v>
      </c>
      <c r="K11" s="159">
        <f>K12+K16</f>
        <v>894</v>
      </c>
      <c r="L11" s="164">
        <f>K11-M11</f>
        <v>0</v>
      </c>
      <c r="M11" s="156">
        <f>M12+M16</f>
        <v>894</v>
      </c>
      <c r="N11" s="116"/>
      <c r="O11" s="116"/>
      <c r="P11" s="156"/>
      <c r="Q11" s="156"/>
      <c r="R11" s="156"/>
      <c r="S11" s="156">
        <f>S12+S16</f>
        <v>0</v>
      </c>
      <c r="T11" s="156">
        <f t="shared" si="2"/>
        <v>0</v>
      </c>
    </row>
    <row r="12" spans="1:20" ht="54">
      <c r="A12" s="144"/>
      <c r="B12" s="142" t="s">
        <v>26</v>
      </c>
      <c r="C12" s="140">
        <v>549</v>
      </c>
      <c r="D12" s="140">
        <v>0</v>
      </c>
      <c r="E12" s="143">
        <v>549</v>
      </c>
      <c r="F12" s="140">
        <f t="shared" si="0"/>
        <v>308</v>
      </c>
      <c r="G12" s="140">
        <f>G13+G14+G15</f>
        <v>0</v>
      </c>
      <c r="H12" s="140">
        <f>H13+H14+H15</f>
        <v>308</v>
      </c>
      <c r="I12" s="161">
        <v>20822</v>
      </c>
      <c r="J12" s="162" t="s">
        <v>27</v>
      </c>
      <c r="K12" s="159">
        <f>K13+K14+K15</f>
        <v>857</v>
      </c>
      <c r="L12" s="164">
        <f>K12-M12</f>
        <v>0</v>
      </c>
      <c r="M12" s="156">
        <f>M13+M14+M15</f>
        <v>857</v>
      </c>
      <c r="N12" s="156">
        <f>N13+N14+N15</f>
        <v>0</v>
      </c>
      <c r="O12" s="156">
        <f>O13+O14+O15</f>
        <v>0</v>
      </c>
      <c r="P12" s="156">
        <f t="shared" si="1"/>
        <v>0</v>
      </c>
      <c r="Q12" s="156">
        <f t="shared" si="3"/>
        <v>0</v>
      </c>
      <c r="R12" s="156">
        <f t="shared" si="4"/>
        <v>0</v>
      </c>
      <c r="S12" s="164">
        <f t="shared" si="5"/>
        <v>0</v>
      </c>
      <c r="T12" s="156">
        <f t="shared" si="2"/>
        <v>0</v>
      </c>
    </row>
    <row r="13" spans="1:20" ht="40.5">
      <c r="A13" s="144"/>
      <c r="B13" s="139" t="s">
        <v>28</v>
      </c>
      <c r="C13" s="182">
        <v>13</v>
      </c>
      <c r="D13" s="140">
        <v>0</v>
      </c>
      <c r="E13" s="146">
        <v>13</v>
      </c>
      <c r="F13" s="140">
        <f t="shared" si="0"/>
        <v>159</v>
      </c>
      <c r="G13" s="140"/>
      <c r="H13" s="140">
        <v>159</v>
      </c>
      <c r="I13" s="167"/>
      <c r="J13" s="139" t="s">
        <v>28</v>
      </c>
      <c r="K13" s="159">
        <f>L13+M13</f>
        <v>172</v>
      </c>
      <c r="L13" s="164">
        <f t="shared" ref="L13:M15" si="6">D13+G13</f>
        <v>0</v>
      </c>
      <c r="M13" s="156">
        <f t="shared" si="6"/>
        <v>172</v>
      </c>
      <c r="N13" s="116"/>
      <c r="O13" s="116"/>
      <c r="P13" s="156">
        <f t="shared" si="1"/>
        <v>0</v>
      </c>
      <c r="Q13" s="156">
        <f t="shared" si="3"/>
        <v>0</v>
      </c>
      <c r="R13" s="156">
        <f t="shared" si="4"/>
        <v>0</v>
      </c>
      <c r="S13" s="164">
        <f t="shared" si="5"/>
        <v>0</v>
      </c>
      <c r="T13" s="156">
        <f t="shared" si="2"/>
        <v>0</v>
      </c>
    </row>
    <row r="14" spans="1:20" ht="67.5">
      <c r="A14" s="144"/>
      <c r="B14" s="139" t="s">
        <v>29</v>
      </c>
      <c r="C14" s="182">
        <v>530</v>
      </c>
      <c r="D14" s="140">
        <v>0</v>
      </c>
      <c r="E14" s="146">
        <v>530</v>
      </c>
      <c r="F14" s="140">
        <f t="shared" si="0"/>
        <v>149</v>
      </c>
      <c r="G14" s="140"/>
      <c r="H14" s="140">
        <v>149</v>
      </c>
      <c r="I14" s="167"/>
      <c r="J14" s="139" t="s">
        <v>29</v>
      </c>
      <c r="K14" s="159">
        <f>L14+M14</f>
        <v>679</v>
      </c>
      <c r="L14" s="164">
        <f t="shared" si="6"/>
        <v>0</v>
      </c>
      <c r="M14" s="156">
        <f t="shared" si="6"/>
        <v>679</v>
      </c>
      <c r="N14" s="116"/>
      <c r="O14" s="116"/>
      <c r="P14" s="156">
        <f t="shared" si="1"/>
        <v>0</v>
      </c>
      <c r="Q14" s="156">
        <f t="shared" si="3"/>
        <v>0</v>
      </c>
      <c r="R14" s="156">
        <f t="shared" si="4"/>
        <v>0</v>
      </c>
      <c r="S14" s="164">
        <f t="shared" si="5"/>
        <v>0</v>
      </c>
      <c r="T14" s="156">
        <f t="shared" si="2"/>
        <v>0</v>
      </c>
    </row>
    <row r="15" spans="1:20" ht="94.5">
      <c r="A15" s="144"/>
      <c r="B15" s="139" t="s">
        <v>30</v>
      </c>
      <c r="C15" s="182">
        <v>6</v>
      </c>
      <c r="D15" s="140">
        <v>0</v>
      </c>
      <c r="E15" s="146">
        <v>6</v>
      </c>
      <c r="F15" s="140">
        <f t="shared" si="0"/>
        <v>0</v>
      </c>
      <c r="G15" s="140"/>
      <c r="H15" s="140">
        <v>0</v>
      </c>
      <c r="I15" s="167"/>
      <c r="J15" s="139" t="s">
        <v>30</v>
      </c>
      <c r="K15" s="159">
        <f>L15+M15</f>
        <v>6</v>
      </c>
      <c r="L15" s="164">
        <f t="shared" si="6"/>
        <v>0</v>
      </c>
      <c r="M15" s="156">
        <f t="shared" si="6"/>
        <v>6</v>
      </c>
      <c r="N15" s="116"/>
      <c r="O15" s="116"/>
      <c r="P15" s="156">
        <f t="shared" si="1"/>
        <v>0</v>
      </c>
      <c r="Q15" s="156">
        <f t="shared" si="3"/>
        <v>0</v>
      </c>
      <c r="R15" s="156">
        <f t="shared" si="4"/>
        <v>0</v>
      </c>
      <c r="S15" s="164">
        <f t="shared" si="5"/>
        <v>0</v>
      </c>
      <c r="T15" s="156">
        <f t="shared" si="2"/>
        <v>0</v>
      </c>
    </row>
    <row r="16" spans="1:20" ht="94.5">
      <c r="A16" s="144"/>
      <c r="B16" s="142" t="s">
        <v>31</v>
      </c>
      <c r="C16" s="140">
        <v>37</v>
      </c>
      <c r="D16" s="140">
        <v>0</v>
      </c>
      <c r="E16" s="143">
        <v>37</v>
      </c>
      <c r="F16" s="140">
        <f t="shared" si="0"/>
        <v>0</v>
      </c>
      <c r="G16" s="140">
        <f>G17+G18</f>
        <v>0</v>
      </c>
      <c r="H16" s="140">
        <f>H17+H18</f>
        <v>0</v>
      </c>
      <c r="I16" s="161">
        <v>20823</v>
      </c>
      <c r="J16" s="162" t="s">
        <v>32</v>
      </c>
      <c r="K16" s="159">
        <f>K17+K18</f>
        <v>37</v>
      </c>
      <c r="L16" s="164">
        <f>K16-M16</f>
        <v>0</v>
      </c>
      <c r="M16" s="156">
        <f>M17+M18</f>
        <v>37</v>
      </c>
      <c r="N16" s="156">
        <f>N17+N18</f>
        <v>0</v>
      </c>
      <c r="O16" s="156">
        <f>O17+O18</f>
        <v>0</v>
      </c>
      <c r="P16" s="156">
        <f t="shared" si="1"/>
        <v>0</v>
      </c>
      <c r="Q16" s="156">
        <f t="shared" si="3"/>
        <v>0</v>
      </c>
      <c r="R16" s="156">
        <f t="shared" si="4"/>
        <v>0</v>
      </c>
      <c r="S16" s="164">
        <f t="shared" si="5"/>
        <v>0</v>
      </c>
      <c r="T16" s="156">
        <f t="shared" si="2"/>
        <v>0</v>
      </c>
    </row>
    <row r="17" spans="1:20" ht="67.5">
      <c r="A17" s="144"/>
      <c r="B17" s="139" t="s">
        <v>33</v>
      </c>
      <c r="C17" s="140">
        <v>35</v>
      </c>
      <c r="D17" s="140">
        <v>0</v>
      </c>
      <c r="E17" s="146">
        <v>35</v>
      </c>
      <c r="F17" s="140">
        <f t="shared" si="0"/>
        <v>0</v>
      </c>
      <c r="G17" s="140"/>
      <c r="H17" s="140">
        <v>0</v>
      </c>
      <c r="I17" s="167"/>
      <c r="J17" s="139" t="s">
        <v>33</v>
      </c>
      <c r="K17" s="159">
        <f>L17+M17</f>
        <v>35</v>
      </c>
      <c r="L17" s="164">
        <f>D17+G17</f>
        <v>0</v>
      </c>
      <c r="M17" s="156">
        <f>E17+H17</f>
        <v>35</v>
      </c>
      <c r="N17" s="116"/>
      <c r="O17" s="116"/>
      <c r="P17" s="156">
        <f t="shared" si="1"/>
        <v>0</v>
      </c>
      <c r="Q17" s="156">
        <f t="shared" si="3"/>
        <v>0</v>
      </c>
      <c r="R17" s="156">
        <f t="shared" si="4"/>
        <v>0</v>
      </c>
      <c r="S17" s="164">
        <f t="shared" si="5"/>
        <v>0</v>
      </c>
      <c r="T17" s="156">
        <f t="shared" si="2"/>
        <v>0</v>
      </c>
    </row>
    <row r="18" spans="1:20" ht="81">
      <c r="A18" s="144"/>
      <c r="B18" s="139" t="s">
        <v>34</v>
      </c>
      <c r="C18" s="140">
        <v>2</v>
      </c>
      <c r="D18" s="140">
        <v>0</v>
      </c>
      <c r="E18" s="146">
        <v>2</v>
      </c>
      <c r="F18" s="140">
        <f t="shared" si="0"/>
        <v>0</v>
      </c>
      <c r="G18" s="140"/>
      <c r="H18" s="140">
        <v>0</v>
      </c>
      <c r="I18" s="167"/>
      <c r="J18" s="139" t="s">
        <v>34</v>
      </c>
      <c r="K18" s="159">
        <f>L18+M18</f>
        <v>2</v>
      </c>
      <c r="L18" s="164">
        <f>D18+G18</f>
        <v>0</v>
      </c>
      <c r="M18" s="156">
        <f>E18+H18</f>
        <v>2</v>
      </c>
      <c r="N18" s="116"/>
      <c r="O18" s="116"/>
      <c r="P18" s="156">
        <f t="shared" si="1"/>
        <v>0</v>
      </c>
      <c r="Q18" s="156">
        <f t="shared" si="3"/>
        <v>0</v>
      </c>
      <c r="R18" s="156">
        <f t="shared" si="4"/>
        <v>0</v>
      </c>
      <c r="S18" s="164">
        <f t="shared" si="5"/>
        <v>0</v>
      </c>
      <c r="T18" s="156">
        <f t="shared" si="2"/>
        <v>0</v>
      </c>
    </row>
    <row r="19" spans="1:20" ht="27">
      <c r="A19" s="144"/>
      <c r="B19" s="139"/>
      <c r="C19" s="140">
        <v>0</v>
      </c>
      <c r="D19" s="140"/>
      <c r="E19" s="143"/>
      <c r="F19" s="140">
        <f t="shared" si="0"/>
        <v>0</v>
      </c>
      <c r="G19" s="140"/>
      <c r="H19" s="140"/>
      <c r="I19" s="161">
        <v>212</v>
      </c>
      <c r="J19" s="162" t="s">
        <v>35</v>
      </c>
      <c r="K19" s="159" t="e">
        <f>K20+K30+K31+K35+K36+K32</f>
        <v>#REF!</v>
      </c>
      <c r="L19" s="164" t="e">
        <f>K19-M19</f>
        <v>#REF!</v>
      </c>
      <c r="M19" s="156">
        <f>M20+M30+M31+M35+M36+M32</f>
        <v>6084</v>
      </c>
      <c r="N19" s="156">
        <f>N20+N30+N31+N35+N36+N32</f>
        <v>49904</v>
      </c>
      <c r="O19" s="156" t="e">
        <f>O20+O30+O31+O35+O36+O32</f>
        <v>#REF!</v>
      </c>
      <c r="P19" s="156"/>
      <c r="Q19" s="156"/>
      <c r="R19" s="156"/>
      <c r="S19" s="156" t="e">
        <f>S20+S30+S31+S35+S36+S32</f>
        <v>#REF!</v>
      </c>
      <c r="T19" s="156"/>
    </row>
    <row r="20" spans="1:20" ht="94.5">
      <c r="A20" s="141">
        <v>1030148</v>
      </c>
      <c r="B20" s="142" t="s">
        <v>36</v>
      </c>
      <c r="C20" s="140">
        <f>SUM(D20:E20)</f>
        <v>6757</v>
      </c>
      <c r="D20" s="140">
        <v>6664</v>
      </c>
      <c r="E20" s="143">
        <v>93</v>
      </c>
      <c r="F20" s="140" t="e">
        <f t="shared" si="0"/>
        <v>#REF!</v>
      </c>
      <c r="G20" s="147" t="e">
        <f>G21+G22+G23+G24+G25+G26</f>
        <v>#REF!</v>
      </c>
      <c r="H20" s="147">
        <f>H21+H22+H23+H24+H25+H26</f>
        <v>0</v>
      </c>
      <c r="I20" s="167">
        <v>21208</v>
      </c>
      <c r="J20" s="162" t="s">
        <v>37</v>
      </c>
      <c r="K20" s="159" t="e">
        <f>L20+M20</f>
        <v>#REF!</v>
      </c>
      <c r="L20" s="164" t="e">
        <f>SUM(L21:L29)</f>
        <v>#REF!</v>
      </c>
      <c r="M20" s="156">
        <f>SUM(M21:M29)</f>
        <v>93</v>
      </c>
      <c r="N20" s="156">
        <f>5664+16000+18596-1356+11000</f>
        <v>49904</v>
      </c>
      <c r="O20" s="156" t="e">
        <f>SUM(O21:O29)</f>
        <v>#REF!</v>
      </c>
      <c r="P20" s="156" t="e">
        <f t="shared" si="1"/>
        <v>#REF!</v>
      </c>
      <c r="Q20" s="156" t="e">
        <f t="shared" si="3"/>
        <v>#REF!</v>
      </c>
      <c r="R20" s="156">
        <f t="shared" si="4"/>
        <v>0</v>
      </c>
      <c r="S20" s="164" t="e">
        <f>IF(Q20&gt;G20*0.3,Q20-G20*0.3,0)</f>
        <v>#REF!</v>
      </c>
      <c r="T20" s="174" t="e">
        <f t="shared" si="2"/>
        <v>#REF!</v>
      </c>
    </row>
    <row r="21" spans="1:20" s="55" customFormat="1" ht="40.5">
      <c r="A21" s="148" t="s">
        <v>38</v>
      </c>
      <c r="B21" s="149" t="s">
        <v>39</v>
      </c>
      <c r="C21" s="153">
        <v>9810</v>
      </c>
      <c r="D21" s="140">
        <v>9810</v>
      </c>
      <c r="E21" s="150">
        <v>0</v>
      </c>
      <c r="F21" s="140" t="e">
        <f t="shared" si="0"/>
        <v>#REF!</v>
      </c>
      <c r="G21" s="151" t="e">
        <f>#REF!</f>
        <v>#REF!</v>
      </c>
      <c r="H21" s="152"/>
      <c r="I21" s="166">
        <v>2120801</v>
      </c>
      <c r="J21" s="145" t="s">
        <v>40</v>
      </c>
      <c r="K21" s="159" t="e">
        <f t="shared" ref="K21:K31" si="7">L21+M21</f>
        <v>#REF!</v>
      </c>
      <c r="L21" s="168" t="e">
        <f>#REF!</f>
        <v>#REF!</v>
      </c>
      <c r="M21" s="169"/>
      <c r="N21" s="169"/>
      <c r="O21" s="169"/>
      <c r="P21" s="156"/>
      <c r="Q21" s="156"/>
      <c r="R21" s="156"/>
      <c r="S21" s="164"/>
      <c r="T21" s="156"/>
    </row>
    <row r="22" spans="1:20" s="55" customFormat="1" ht="27">
      <c r="A22" s="148">
        <v>103014802</v>
      </c>
      <c r="B22" s="149" t="s">
        <v>41</v>
      </c>
      <c r="C22" s="153">
        <v>1620</v>
      </c>
      <c r="D22" s="140">
        <v>1620</v>
      </c>
      <c r="E22" s="150">
        <v>0</v>
      </c>
      <c r="F22" s="140" t="e">
        <f t="shared" si="0"/>
        <v>#REF!</v>
      </c>
      <c r="G22" s="151" t="e">
        <f>#REF!</f>
        <v>#REF!</v>
      </c>
      <c r="H22" s="152"/>
      <c r="I22" s="166">
        <v>2120802</v>
      </c>
      <c r="J22" s="145" t="s">
        <v>42</v>
      </c>
      <c r="K22" s="159" t="e">
        <f t="shared" si="7"/>
        <v>#REF!</v>
      </c>
      <c r="L22" s="168" t="e">
        <f>#REF!</f>
        <v>#REF!</v>
      </c>
      <c r="M22" s="169"/>
      <c r="N22" s="169"/>
      <c r="O22" s="169"/>
      <c r="P22" s="156"/>
      <c r="Q22" s="156"/>
      <c r="R22" s="156"/>
      <c r="S22" s="164"/>
      <c r="T22" s="156"/>
    </row>
    <row r="23" spans="1:20" s="55" customFormat="1" ht="27">
      <c r="A23" s="148">
        <v>103014803</v>
      </c>
      <c r="B23" s="149" t="s">
        <v>43</v>
      </c>
      <c r="C23" s="153">
        <v>6370</v>
      </c>
      <c r="D23" s="140">
        <v>6370</v>
      </c>
      <c r="E23" s="150">
        <v>0</v>
      </c>
      <c r="F23" s="140" t="e">
        <f t="shared" si="0"/>
        <v>#REF!</v>
      </c>
      <c r="G23" s="151" t="e">
        <f>#REF!</f>
        <v>#REF!</v>
      </c>
      <c r="H23" s="152"/>
      <c r="I23" s="166">
        <v>2120803</v>
      </c>
      <c r="J23" s="145" t="s">
        <v>44</v>
      </c>
      <c r="K23" s="159" t="e">
        <f t="shared" si="7"/>
        <v>#REF!</v>
      </c>
      <c r="L23" s="168" t="e">
        <f>#REF!</f>
        <v>#REF!</v>
      </c>
      <c r="M23" s="169"/>
      <c r="N23" s="169"/>
      <c r="O23" s="169"/>
      <c r="P23" s="156"/>
      <c r="Q23" s="156"/>
      <c r="R23" s="156"/>
      <c r="S23" s="164"/>
      <c r="T23" s="156"/>
    </row>
    <row r="24" spans="1:20" s="55" customFormat="1" ht="40.5">
      <c r="A24" s="148">
        <v>103014898</v>
      </c>
      <c r="B24" s="139" t="s">
        <v>45</v>
      </c>
      <c r="C24" s="153">
        <v>-9551</v>
      </c>
      <c r="D24" s="140">
        <v>-9551</v>
      </c>
      <c r="E24" s="150">
        <v>0</v>
      </c>
      <c r="F24" s="140" t="e">
        <f t="shared" si="0"/>
        <v>#REF!</v>
      </c>
      <c r="G24" s="151" t="e">
        <f>#REF!</f>
        <v>#REF!</v>
      </c>
      <c r="H24" s="152"/>
      <c r="I24" s="166">
        <v>2120804</v>
      </c>
      <c r="J24" s="145" t="s">
        <v>46</v>
      </c>
      <c r="K24" s="159" t="e">
        <f t="shared" si="7"/>
        <v>#REF!</v>
      </c>
      <c r="L24" s="168" t="e">
        <f>#REF!</f>
        <v>#REF!</v>
      </c>
      <c r="M24" s="169"/>
      <c r="N24" s="169"/>
      <c r="O24" s="169"/>
      <c r="P24" s="156"/>
      <c r="Q24" s="156"/>
      <c r="R24" s="156"/>
      <c r="S24" s="164"/>
      <c r="T24" s="156"/>
    </row>
    <row r="25" spans="1:20" s="55" customFormat="1" ht="40.5">
      <c r="A25" s="148"/>
      <c r="B25" s="139"/>
      <c r="C25" s="153">
        <v>0</v>
      </c>
      <c r="D25" s="140">
        <v>0</v>
      </c>
      <c r="E25" s="150">
        <v>0</v>
      </c>
      <c r="F25" s="140">
        <f t="shared" si="0"/>
        <v>0</v>
      </c>
      <c r="G25" s="151"/>
      <c r="H25" s="152"/>
      <c r="I25" s="166">
        <v>2120805</v>
      </c>
      <c r="J25" s="145" t="s">
        <v>47</v>
      </c>
      <c r="K25" s="159" t="e">
        <f t="shared" si="7"/>
        <v>#REF!</v>
      </c>
      <c r="L25" s="168" t="e">
        <f>#REF!</f>
        <v>#REF!</v>
      </c>
      <c r="M25" s="169"/>
      <c r="N25" s="169"/>
      <c r="O25" s="169"/>
      <c r="P25" s="156"/>
      <c r="Q25" s="156"/>
      <c r="R25" s="156"/>
      <c r="S25" s="164"/>
      <c r="T25" s="156">
        <f t="shared" si="2"/>
        <v>0</v>
      </c>
    </row>
    <row r="26" spans="1:20" s="55" customFormat="1" ht="40.5">
      <c r="A26" s="148"/>
      <c r="B26" s="139"/>
      <c r="C26" s="153">
        <v>-770</v>
      </c>
      <c r="D26" s="140">
        <v>-863</v>
      </c>
      <c r="E26" s="150">
        <v>93</v>
      </c>
      <c r="F26" s="140">
        <f t="shared" si="0"/>
        <v>0</v>
      </c>
      <c r="G26" s="151"/>
      <c r="H26" s="152">
        <v>0</v>
      </c>
      <c r="I26" s="166">
        <v>2120806</v>
      </c>
      <c r="J26" s="145" t="s">
        <v>48</v>
      </c>
      <c r="K26" s="159" t="e">
        <f t="shared" si="7"/>
        <v>#REF!</v>
      </c>
      <c r="L26" s="168" t="e">
        <f>#REF!-M26</f>
        <v>#REF!</v>
      </c>
      <c r="M26" s="169">
        <v>93</v>
      </c>
      <c r="N26" s="169"/>
      <c r="O26" s="169"/>
      <c r="P26" s="156"/>
      <c r="Q26" s="156"/>
      <c r="R26" s="156"/>
      <c r="S26" s="164"/>
      <c r="T26" s="156"/>
    </row>
    <row r="27" spans="1:20" s="55" customFormat="1" ht="67.5">
      <c r="A27" s="148"/>
      <c r="B27" s="139"/>
      <c r="C27" s="153">
        <v>-5089</v>
      </c>
      <c r="D27" s="140">
        <v>-5089</v>
      </c>
      <c r="E27" s="150">
        <v>0</v>
      </c>
      <c r="F27" s="140">
        <f t="shared" si="0"/>
        <v>0</v>
      </c>
      <c r="G27" s="151"/>
      <c r="H27" s="152"/>
      <c r="I27" s="166">
        <v>2120899</v>
      </c>
      <c r="J27" s="145" t="s">
        <v>49</v>
      </c>
      <c r="K27" s="159" t="e">
        <f t="shared" si="7"/>
        <v>#REF!</v>
      </c>
      <c r="L27" s="168" t="e">
        <f>#REF!</f>
        <v>#REF!</v>
      </c>
      <c r="M27" s="169"/>
      <c r="N27" s="169"/>
      <c r="O27" s="169"/>
      <c r="P27" s="156"/>
      <c r="Q27" s="156"/>
      <c r="R27" s="156"/>
      <c r="S27" s="164"/>
      <c r="T27" s="156"/>
    </row>
    <row r="28" spans="1:20" s="55" customFormat="1" ht="54">
      <c r="A28" s="148"/>
      <c r="B28" s="139"/>
      <c r="C28" s="153">
        <v>-41</v>
      </c>
      <c r="D28" s="140">
        <v>-41</v>
      </c>
      <c r="E28" s="150">
        <v>0</v>
      </c>
      <c r="F28" s="140">
        <f t="shared" si="0"/>
        <v>0</v>
      </c>
      <c r="G28" s="151"/>
      <c r="H28" s="152"/>
      <c r="I28" s="170">
        <v>23204</v>
      </c>
      <c r="J28" s="171" t="s">
        <v>50</v>
      </c>
      <c r="K28" s="159">
        <f t="shared" si="7"/>
        <v>0</v>
      </c>
      <c r="L28" s="168">
        <v>0</v>
      </c>
      <c r="M28" s="169"/>
      <c r="N28" s="169"/>
      <c r="O28" s="172" t="e">
        <f>#REF!</f>
        <v>#REF!</v>
      </c>
      <c r="P28" s="156"/>
      <c r="Q28" s="156"/>
      <c r="R28" s="156"/>
      <c r="S28" s="164"/>
      <c r="T28" s="156"/>
    </row>
    <row r="29" spans="1:20" s="55" customFormat="1" ht="54">
      <c r="A29" s="148"/>
      <c r="B29" s="139"/>
      <c r="C29" s="153">
        <v>-62</v>
      </c>
      <c r="D29" s="140">
        <v>-62</v>
      </c>
      <c r="E29" s="150">
        <v>0</v>
      </c>
      <c r="F29" s="140">
        <f t="shared" si="0"/>
        <v>0</v>
      </c>
      <c r="G29" s="151"/>
      <c r="H29" s="152"/>
      <c r="I29" s="170">
        <v>23304</v>
      </c>
      <c r="J29" s="171" t="s">
        <v>51</v>
      </c>
      <c r="K29" s="159">
        <f t="shared" si="7"/>
        <v>0</v>
      </c>
      <c r="L29" s="168"/>
      <c r="M29" s="169"/>
      <c r="N29" s="169"/>
      <c r="O29" s="172" t="e">
        <f>#REF!</f>
        <v>#REF!</v>
      </c>
      <c r="P29" s="156"/>
      <c r="Q29" s="156"/>
      <c r="R29" s="156"/>
      <c r="S29" s="164"/>
      <c r="T29" s="156"/>
    </row>
    <row r="30" spans="1:20" ht="81">
      <c r="A30" s="141">
        <v>1030144</v>
      </c>
      <c r="B30" s="142" t="s">
        <v>52</v>
      </c>
      <c r="C30" s="140">
        <v>12</v>
      </c>
      <c r="D30" s="140">
        <v>12</v>
      </c>
      <c r="E30" s="143">
        <v>0</v>
      </c>
      <c r="F30" s="140" t="e">
        <f t="shared" si="0"/>
        <v>#REF!</v>
      </c>
      <c r="G30" s="140" t="e">
        <f>#REF!</f>
        <v>#REF!</v>
      </c>
      <c r="H30" s="140">
        <v>0</v>
      </c>
      <c r="I30" s="167">
        <v>21209</v>
      </c>
      <c r="J30" s="162" t="s">
        <v>53</v>
      </c>
      <c r="K30" s="159" t="e">
        <f t="shared" si="7"/>
        <v>#REF!</v>
      </c>
      <c r="L30" s="164" t="e">
        <f>D30+G30</f>
        <v>#REF!</v>
      </c>
      <c r="M30" s="164">
        <f>E30+H30</f>
        <v>0</v>
      </c>
      <c r="N30" s="156">
        <v>0</v>
      </c>
      <c r="O30" s="156">
        <v>0</v>
      </c>
      <c r="P30" s="156" t="e">
        <f t="shared" si="1"/>
        <v>#REF!</v>
      </c>
      <c r="Q30" s="156" t="e">
        <f t="shared" si="3"/>
        <v>#REF!</v>
      </c>
      <c r="R30" s="156">
        <f t="shared" si="4"/>
        <v>0</v>
      </c>
      <c r="S30" s="164" t="e">
        <f t="shared" si="5"/>
        <v>#REF!</v>
      </c>
      <c r="T30" s="156" t="e">
        <f t="shared" si="2"/>
        <v>#REF!</v>
      </c>
    </row>
    <row r="31" spans="1:20" ht="81">
      <c r="A31" s="141">
        <v>1030147</v>
      </c>
      <c r="B31" s="142" t="s">
        <v>54</v>
      </c>
      <c r="C31" s="140">
        <v>60</v>
      </c>
      <c r="D31" s="140">
        <v>45</v>
      </c>
      <c r="E31" s="143">
        <v>15</v>
      </c>
      <c r="F31" s="140" t="e">
        <f t="shared" si="0"/>
        <v>#REF!</v>
      </c>
      <c r="G31" s="140" t="e">
        <f>#REF!</f>
        <v>#REF!</v>
      </c>
      <c r="H31" s="140">
        <v>0</v>
      </c>
      <c r="I31" s="167">
        <v>21211</v>
      </c>
      <c r="J31" s="162" t="s">
        <v>55</v>
      </c>
      <c r="K31" s="159" t="e">
        <f t="shared" si="7"/>
        <v>#REF!</v>
      </c>
      <c r="L31" s="164" t="e">
        <f>D31+G31</f>
        <v>#REF!</v>
      </c>
      <c r="M31" s="164">
        <f>E31+H31</f>
        <v>15</v>
      </c>
      <c r="N31" s="116"/>
      <c r="O31" s="116"/>
      <c r="P31" s="156" t="e">
        <f t="shared" si="1"/>
        <v>#REF!</v>
      </c>
      <c r="Q31" s="156" t="e">
        <f t="shared" si="3"/>
        <v>#REF!</v>
      </c>
      <c r="R31" s="156">
        <f t="shared" si="4"/>
        <v>0</v>
      </c>
      <c r="S31" s="164" t="e">
        <f t="shared" si="5"/>
        <v>#REF!</v>
      </c>
      <c r="T31" s="156" t="e">
        <f t="shared" si="2"/>
        <v>#REF!</v>
      </c>
    </row>
    <row r="32" spans="1:20" ht="94.5">
      <c r="A32" s="141"/>
      <c r="B32" s="142" t="s">
        <v>56</v>
      </c>
      <c r="C32" s="140">
        <v>6237</v>
      </c>
      <c r="D32" s="140">
        <v>261</v>
      </c>
      <c r="E32" s="143">
        <v>5976</v>
      </c>
      <c r="F32" s="140">
        <f t="shared" si="0"/>
        <v>0</v>
      </c>
      <c r="G32" s="140">
        <v>0</v>
      </c>
      <c r="H32" s="140">
        <f>H33+H34</f>
        <v>0</v>
      </c>
      <c r="I32" s="161">
        <v>21212</v>
      </c>
      <c r="J32" s="162" t="s">
        <v>57</v>
      </c>
      <c r="K32" s="159">
        <f>K33+K34</f>
        <v>6237</v>
      </c>
      <c r="L32" s="164">
        <f>K32-M32</f>
        <v>261</v>
      </c>
      <c r="M32" s="159">
        <f>M33+M34</f>
        <v>5976</v>
      </c>
      <c r="N32" s="159">
        <f>N33+N34</f>
        <v>0</v>
      </c>
      <c r="O32" s="159">
        <f>O33+O34</f>
        <v>0</v>
      </c>
      <c r="P32" s="156">
        <f t="shared" si="1"/>
        <v>0</v>
      </c>
      <c r="Q32" s="156">
        <f t="shared" si="3"/>
        <v>0</v>
      </c>
      <c r="R32" s="156">
        <f t="shared" si="4"/>
        <v>0</v>
      </c>
      <c r="S32" s="164">
        <v>0</v>
      </c>
      <c r="T32" s="156">
        <f t="shared" si="2"/>
        <v>0</v>
      </c>
    </row>
    <row r="33" spans="1:20" ht="67.5">
      <c r="A33" s="141"/>
      <c r="B33" s="139" t="s">
        <v>58</v>
      </c>
      <c r="C33" s="140">
        <v>2480</v>
      </c>
      <c r="D33" s="140">
        <v>0</v>
      </c>
      <c r="E33" s="146">
        <v>2480</v>
      </c>
      <c r="F33" s="140">
        <f t="shared" si="0"/>
        <v>0</v>
      </c>
      <c r="G33" s="140"/>
      <c r="H33" s="140">
        <v>0</v>
      </c>
      <c r="I33" s="167"/>
      <c r="J33" s="139" t="s">
        <v>58</v>
      </c>
      <c r="K33" s="159">
        <f>L33+M33</f>
        <v>2480</v>
      </c>
      <c r="L33" s="164">
        <f t="shared" ref="L33:M36" si="8">D33+G33</f>
        <v>0</v>
      </c>
      <c r="M33" s="164">
        <f t="shared" si="8"/>
        <v>2480</v>
      </c>
      <c r="N33" s="116"/>
      <c r="O33" s="116"/>
      <c r="P33" s="156">
        <f t="shared" si="1"/>
        <v>0</v>
      </c>
      <c r="Q33" s="156">
        <f t="shared" si="3"/>
        <v>0</v>
      </c>
      <c r="R33" s="156">
        <f t="shared" si="4"/>
        <v>0</v>
      </c>
      <c r="S33" s="164">
        <f t="shared" si="5"/>
        <v>0</v>
      </c>
      <c r="T33" s="156">
        <f t="shared" si="2"/>
        <v>0</v>
      </c>
    </row>
    <row r="34" spans="1:20" ht="54">
      <c r="A34" s="141"/>
      <c r="B34" s="139" t="s">
        <v>59</v>
      </c>
      <c r="C34" s="182">
        <v>3757</v>
      </c>
      <c r="D34" s="140">
        <v>261</v>
      </c>
      <c r="E34" s="146">
        <v>3496</v>
      </c>
      <c r="F34" s="140">
        <f t="shared" si="0"/>
        <v>0</v>
      </c>
      <c r="G34" s="140"/>
      <c r="H34" s="140">
        <v>0</v>
      </c>
      <c r="I34" s="167"/>
      <c r="J34" s="139" t="s">
        <v>59</v>
      </c>
      <c r="K34" s="159">
        <f>L34+M34</f>
        <v>3757</v>
      </c>
      <c r="L34" s="164">
        <f t="shared" si="8"/>
        <v>261</v>
      </c>
      <c r="M34" s="164">
        <f t="shared" si="8"/>
        <v>3496</v>
      </c>
      <c r="N34" s="116"/>
      <c r="O34" s="116"/>
      <c r="P34" s="156">
        <f t="shared" si="1"/>
        <v>0</v>
      </c>
      <c r="Q34" s="156">
        <f t="shared" si="3"/>
        <v>0</v>
      </c>
      <c r="R34" s="156">
        <f t="shared" si="4"/>
        <v>0</v>
      </c>
      <c r="S34" s="164">
        <v>0</v>
      </c>
      <c r="T34" s="156">
        <f t="shared" si="2"/>
        <v>0</v>
      </c>
    </row>
    <row r="35" spans="1:20" ht="81">
      <c r="A35" s="141">
        <v>1030156</v>
      </c>
      <c r="B35" s="142" t="s">
        <v>60</v>
      </c>
      <c r="C35" s="154">
        <f>SUM(D35:E35)</f>
        <v>38</v>
      </c>
      <c r="D35" s="140">
        <v>38</v>
      </c>
      <c r="E35" s="155">
        <v>0</v>
      </c>
      <c r="F35" s="140" t="e">
        <f t="shared" si="0"/>
        <v>#REF!</v>
      </c>
      <c r="G35" s="156" t="e">
        <f>#REF!</f>
        <v>#REF!</v>
      </c>
      <c r="H35" s="156">
        <v>0</v>
      </c>
      <c r="I35" s="167">
        <v>21213</v>
      </c>
      <c r="J35" s="162" t="s">
        <v>61</v>
      </c>
      <c r="K35" s="159" t="e">
        <f>L35+M35</f>
        <v>#REF!</v>
      </c>
      <c r="L35" s="164" t="e">
        <f t="shared" si="8"/>
        <v>#REF!</v>
      </c>
      <c r="M35" s="164">
        <f t="shared" si="8"/>
        <v>0</v>
      </c>
      <c r="N35" s="156"/>
      <c r="O35" s="156"/>
      <c r="P35" s="156" t="e">
        <f t="shared" si="1"/>
        <v>#REF!</v>
      </c>
      <c r="Q35" s="156" t="e">
        <f t="shared" si="3"/>
        <v>#REF!</v>
      </c>
      <c r="R35" s="156">
        <f t="shared" si="4"/>
        <v>0</v>
      </c>
      <c r="S35" s="164" t="e">
        <f t="shared" si="5"/>
        <v>#REF!</v>
      </c>
      <c r="T35" s="156" t="e">
        <f t="shared" si="2"/>
        <v>#REF!</v>
      </c>
    </row>
    <row r="36" spans="1:20" ht="67.5">
      <c r="A36" s="141">
        <v>1030178</v>
      </c>
      <c r="B36" s="142" t="s">
        <v>62</v>
      </c>
      <c r="C36" s="154">
        <v>140</v>
      </c>
      <c r="D36" s="140">
        <v>140</v>
      </c>
      <c r="E36" s="155">
        <v>0</v>
      </c>
      <c r="F36" s="140" t="e">
        <f t="shared" si="0"/>
        <v>#REF!</v>
      </c>
      <c r="G36" s="156" t="e">
        <f>#REF!</f>
        <v>#REF!</v>
      </c>
      <c r="H36" s="156">
        <v>0</v>
      </c>
      <c r="I36" s="167">
        <v>21214</v>
      </c>
      <c r="J36" s="162" t="s">
        <v>63</v>
      </c>
      <c r="K36" s="159" t="e">
        <f>L36+M36</f>
        <v>#REF!</v>
      </c>
      <c r="L36" s="164" t="e">
        <f t="shared" si="8"/>
        <v>#REF!</v>
      </c>
      <c r="M36" s="164">
        <f t="shared" si="8"/>
        <v>0</v>
      </c>
      <c r="N36" s="156"/>
      <c r="O36" s="156"/>
      <c r="P36" s="156" t="e">
        <f t="shared" si="1"/>
        <v>#REF!</v>
      </c>
      <c r="Q36" s="156" t="e">
        <f t="shared" si="3"/>
        <v>#REF!</v>
      </c>
      <c r="R36" s="156">
        <f t="shared" si="4"/>
        <v>0</v>
      </c>
      <c r="S36" s="164" t="e">
        <f t="shared" si="5"/>
        <v>#REF!</v>
      </c>
      <c r="T36" s="156" t="e">
        <f t="shared" si="2"/>
        <v>#REF!</v>
      </c>
    </row>
    <row r="37" spans="1:20" ht="27">
      <c r="A37" s="141"/>
      <c r="B37" s="142"/>
      <c r="C37" s="154">
        <v>-10</v>
      </c>
      <c r="D37" s="140">
        <v>0</v>
      </c>
      <c r="E37" s="155">
        <v>-10</v>
      </c>
      <c r="F37" s="140">
        <f t="shared" si="0"/>
        <v>0</v>
      </c>
      <c r="G37" s="156"/>
      <c r="H37" s="156"/>
      <c r="I37" s="161">
        <v>213</v>
      </c>
      <c r="J37" s="162" t="s">
        <v>64</v>
      </c>
      <c r="K37" s="159">
        <f>K38</f>
        <v>34</v>
      </c>
      <c r="L37" s="164">
        <f>K37-M37</f>
        <v>0</v>
      </c>
      <c r="M37" s="156">
        <f>M38</f>
        <v>34</v>
      </c>
      <c r="N37" s="156">
        <f>N38</f>
        <v>0</v>
      </c>
      <c r="O37" s="156">
        <f>O38</f>
        <v>0</v>
      </c>
      <c r="P37" s="156">
        <f t="shared" si="1"/>
        <v>-44</v>
      </c>
      <c r="Q37" s="156">
        <f t="shared" si="3"/>
        <v>0</v>
      </c>
      <c r="R37" s="156">
        <f t="shared" si="4"/>
        <v>-44</v>
      </c>
      <c r="S37" s="164">
        <f t="shared" si="5"/>
        <v>0</v>
      </c>
      <c r="T37" s="156">
        <f t="shared" si="2"/>
        <v>0</v>
      </c>
    </row>
    <row r="38" spans="1:20" ht="81">
      <c r="A38" s="141"/>
      <c r="B38" s="142" t="s">
        <v>65</v>
      </c>
      <c r="C38" s="154">
        <v>34</v>
      </c>
      <c r="D38" s="140">
        <v>0</v>
      </c>
      <c r="E38" s="155">
        <v>34</v>
      </c>
      <c r="F38" s="140">
        <f t="shared" si="0"/>
        <v>0</v>
      </c>
      <c r="G38" s="156"/>
      <c r="H38" s="156"/>
      <c r="I38" s="167">
        <v>21366</v>
      </c>
      <c r="J38" s="173" t="s">
        <v>66</v>
      </c>
      <c r="K38" s="159">
        <f>L38+M38</f>
        <v>34</v>
      </c>
      <c r="L38" s="164">
        <f>D38+G38</f>
        <v>0</v>
      </c>
      <c r="M38" s="164">
        <f>E38+H38</f>
        <v>34</v>
      </c>
      <c r="N38" s="116"/>
      <c r="O38" s="116"/>
      <c r="P38" s="156">
        <f t="shared" si="1"/>
        <v>0</v>
      </c>
      <c r="Q38" s="156">
        <f t="shared" si="3"/>
        <v>0</v>
      </c>
      <c r="R38" s="156">
        <f t="shared" si="4"/>
        <v>0</v>
      </c>
      <c r="S38" s="164">
        <f t="shared" si="5"/>
        <v>0</v>
      </c>
      <c r="T38" s="156">
        <f t="shared" si="2"/>
        <v>0</v>
      </c>
    </row>
    <row r="39" spans="1:20" ht="27">
      <c r="A39" s="141"/>
      <c r="B39" s="142"/>
      <c r="C39" s="154">
        <v>0</v>
      </c>
      <c r="D39" s="140">
        <v>0</v>
      </c>
      <c r="E39" s="155">
        <v>0</v>
      </c>
      <c r="F39" s="140">
        <f t="shared" si="0"/>
        <v>0</v>
      </c>
      <c r="G39" s="156"/>
      <c r="H39" s="156"/>
      <c r="I39" s="161">
        <v>214</v>
      </c>
      <c r="J39" s="162" t="s">
        <v>67</v>
      </c>
      <c r="K39" s="159">
        <f>K40</f>
        <v>20</v>
      </c>
      <c r="L39" s="164">
        <f>K39-M39</f>
        <v>0</v>
      </c>
      <c r="M39" s="156">
        <f>M40</f>
        <v>20</v>
      </c>
      <c r="N39" s="156">
        <f>N40</f>
        <v>0</v>
      </c>
      <c r="O39" s="156">
        <f>O40</f>
        <v>0</v>
      </c>
      <c r="P39" s="156">
        <f t="shared" si="1"/>
        <v>-20</v>
      </c>
      <c r="Q39" s="156">
        <f t="shared" si="3"/>
        <v>0</v>
      </c>
      <c r="R39" s="156">
        <f t="shared" si="4"/>
        <v>-20</v>
      </c>
      <c r="S39" s="164">
        <f t="shared" si="5"/>
        <v>0</v>
      </c>
      <c r="T39" s="156">
        <f t="shared" si="2"/>
        <v>0</v>
      </c>
    </row>
    <row r="40" spans="1:20" ht="67.5">
      <c r="A40" s="141"/>
      <c r="B40" s="142" t="s">
        <v>68</v>
      </c>
      <c r="C40" s="154">
        <v>20</v>
      </c>
      <c r="D40" s="140">
        <v>0</v>
      </c>
      <c r="E40" s="155">
        <v>20</v>
      </c>
      <c r="F40" s="140">
        <f t="shared" si="0"/>
        <v>0</v>
      </c>
      <c r="G40" s="156"/>
      <c r="H40" s="156">
        <v>0</v>
      </c>
      <c r="I40" s="167">
        <v>21463</v>
      </c>
      <c r="J40" s="173" t="s">
        <v>69</v>
      </c>
      <c r="K40" s="159">
        <f>L40+M40</f>
        <v>20</v>
      </c>
      <c r="L40" s="164">
        <f>D40+G40</f>
        <v>0</v>
      </c>
      <c r="M40" s="164">
        <f>E40+H40</f>
        <v>20</v>
      </c>
      <c r="N40" s="116"/>
      <c r="O40" s="116"/>
      <c r="P40" s="156">
        <f t="shared" si="1"/>
        <v>0</v>
      </c>
      <c r="Q40" s="156">
        <f t="shared" si="3"/>
        <v>0</v>
      </c>
      <c r="R40" s="156">
        <f t="shared" si="4"/>
        <v>0</v>
      </c>
      <c r="S40" s="164">
        <f t="shared" si="5"/>
        <v>0</v>
      </c>
      <c r="T40" s="156">
        <f t="shared" si="2"/>
        <v>0</v>
      </c>
    </row>
    <row r="41" spans="1:20">
      <c r="A41" s="141"/>
      <c r="B41" s="142"/>
      <c r="C41" s="154">
        <v>-1407</v>
      </c>
      <c r="D41" s="140">
        <v>-993</v>
      </c>
      <c r="E41" s="155">
        <v>-414</v>
      </c>
      <c r="F41" s="140">
        <f t="shared" si="0"/>
        <v>0</v>
      </c>
      <c r="G41" s="156"/>
      <c r="H41" s="156"/>
      <c r="I41" s="161">
        <v>229</v>
      </c>
      <c r="J41" s="162" t="s">
        <v>70</v>
      </c>
      <c r="K41" s="159" t="e">
        <f>K42+K43+K44</f>
        <v>#REF!</v>
      </c>
      <c r="L41" s="164" t="e">
        <f>K41-M41</f>
        <v>#REF!</v>
      </c>
      <c r="M41" s="156">
        <f>M42+M43+M44</f>
        <v>536</v>
      </c>
      <c r="N41" s="156">
        <f>N42+N43+N44</f>
        <v>0</v>
      </c>
      <c r="O41" s="156">
        <f>O42+O43+O44</f>
        <v>0</v>
      </c>
      <c r="P41" s="156" t="e">
        <f t="shared" si="1"/>
        <v>#REF!</v>
      </c>
      <c r="Q41" s="156" t="e">
        <f t="shared" si="3"/>
        <v>#REF!</v>
      </c>
      <c r="R41" s="156">
        <f t="shared" si="4"/>
        <v>-950</v>
      </c>
      <c r="S41" s="156">
        <f>S42+S43+S44</f>
        <v>0</v>
      </c>
      <c r="T41" s="156"/>
    </row>
    <row r="42" spans="1:20" ht="81">
      <c r="A42" s="141"/>
      <c r="B42" s="142"/>
      <c r="C42" s="154">
        <v>0</v>
      </c>
      <c r="D42" s="140">
        <v>0</v>
      </c>
      <c r="E42" s="155">
        <v>0</v>
      </c>
      <c r="F42" s="140">
        <f t="shared" si="0"/>
        <v>0</v>
      </c>
      <c r="G42" s="156"/>
      <c r="H42" s="156"/>
      <c r="I42" s="167">
        <v>22904</v>
      </c>
      <c r="J42" s="162" t="s">
        <v>71</v>
      </c>
      <c r="K42" s="159"/>
      <c r="L42" s="164">
        <f>K42-M42</f>
        <v>0</v>
      </c>
      <c r="M42" s="156"/>
      <c r="N42" s="116"/>
      <c r="O42" s="116"/>
      <c r="P42" s="156">
        <f t="shared" si="1"/>
        <v>0</v>
      </c>
      <c r="Q42" s="156">
        <f t="shared" si="3"/>
        <v>0</v>
      </c>
      <c r="R42" s="156">
        <f t="shared" si="4"/>
        <v>0</v>
      </c>
      <c r="S42" s="164">
        <f t="shared" si="5"/>
        <v>0</v>
      </c>
      <c r="T42" s="156">
        <f t="shared" si="2"/>
        <v>0</v>
      </c>
    </row>
    <row r="43" spans="1:20" ht="67.5">
      <c r="A43" s="141"/>
      <c r="B43" s="142" t="s">
        <v>72</v>
      </c>
      <c r="C43" s="154">
        <v>0</v>
      </c>
      <c r="D43" s="140">
        <v>0</v>
      </c>
      <c r="E43" s="155">
        <v>0</v>
      </c>
      <c r="F43" s="140">
        <f t="shared" si="0"/>
        <v>140</v>
      </c>
      <c r="G43" s="156"/>
      <c r="H43" s="154">
        <v>140</v>
      </c>
      <c r="I43" s="167">
        <v>22908</v>
      </c>
      <c r="J43" s="162" t="s">
        <v>73</v>
      </c>
      <c r="K43" s="159">
        <f>L43+M43</f>
        <v>140</v>
      </c>
      <c r="L43" s="164">
        <f>D43+G43</f>
        <v>0</v>
      </c>
      <c r="M43" s="164">
        <f>E43+H43</f>
        <v>140</v>
      </c>
      <c r="N43" s="116"/>
      <c r="O43" s="116"/>
      <c r="P43" s="156">
        <f t="shared" si="1"/>
        <v>0</v>
      </c>
      <c r="Q43" s="156">
        <f t="shared" si="3"/>
        <v>0</v>
      </c>
      <c r="R43" s="156">
        <f t="shared" si="4"/>
        <v>0</v>
      </c>
      <c r="S43" s="164">
        <f t="shared" si="5"/>
        <v>0</v>
      </c>
      <c r="T43" s="156">
        <f t="shared" si="2"/>
        <v>0</v>
      </c>
    </row>
    <row r="44" spans="1:20" ht="67.5">
      <c r="A44" s="141">
        <v>1030155</v>
      </c>
      <c r="B44" s="142" t="s">
        <v>74</v>
      </c>
      <c r="C44" s="154">
        <v>644</v>
      </c>
      <c r="D44" s="140">
        <v>248</v>
      </c>
      <c r="E44" s="155">
        <v>396</v>
      </c>
      <c r="F44" s="140" t="e">
        <f t="shared" si="0"/>
        <v>#REF!</v>
      </c>
      <c r="G44" s="156" t="e">
        <f>G45+G50</f>
        <v>#REF!</v>
      </c>
      <c r="H44" s="156">
        <f>H45+H50</f>
        <v>0</v>
      </c>
      <c r="I44" s="167">
        <v>22960</v>
      </c>
      <c r="J44" s="162" t="s">
        <v>75</v>
      </c>
      <c r="K44" s="159" t="e">
        <f>L44+M44</f>
        <v>#REF!</v>
      </c>
      <c r="L44" s="164" t="e">
        <f>D44+G44</f>
        <v>#REF!</v>
      </c>
      <c r="M44" s="164">
        <f>E44+H44</f>
        <v>396</v>
      </c>
      <c r="N44" s="156">
        <f>N45+N50</f>
        <v>0</v>
      </c>
      <c r="O44" s="156">
        <f>O45+O50</f>
        <v>0</v>
      </c>
      <c r="P44" s="156" t="e">
        <f t="shared" si="1"/>
        <v>#REF!</v>
      </c>
      <c r="Q44" s="156"/>
      <c r="R44" s="156"/>
      <c r="S44" s="164"/>
      <c r="T44" s="156">
        <f t="shared" si="2"/>
        <v>0</v>
      </c>
    </row>
    <row r="45" spans="1:20">
      <c r="A45" s="141"/>
      <c r="B45" s="142" t="s">
        <v>76</v>
      </c>
      <c r="C45" s="183">
        <v>554</v>
      </c>
      <c r="D45" s="140">
        <v>190</v>
      </c>
      <c r="E45" s="157">
        <v>364</v>
      </c>
      <c r="F45" s="140" t="e">
        <f t="shared" si="0"/>
        <v>#REF!</v>
      </c>
      <c r="G45" s="158" t="e">
        <f>SUM(G46:G49)</f>
        <v>#REF!</v>
      </c>
      <c r="H45" s="158">
        <f>SUM(H46:H49)</f>
        <v>0</v>
      </c>
      <c r="I45" s="167"/>
      <c r="J45" s="162" t="s">
        <v>76</v>
      </c>
      <c r="K45" s="159" t="e">
        <f>K46+K47+K48+K49</f>
        <v>#REF!</v>
      </c>
      <c r="L45" s="164" t="e">
        <f>K45-M45</f>
        <v>#REF!</v>
      </c>
      <c r="M45" s="159">
        <f>M46+M47+M48+M49</f>
        <v>367</v>
      </c>
      <c r="N45" s="159">
        <f>N46+N47+N48+N49</f>
        <v>0</v>
      </c>
      <c r="O45" s="159">
        <f>O46+O47+O48+O49</f>
        <v>0</v>
      </c>
      <c r="P45" s="156"/>
      <c r="Q45" s="156"/>
      <c r="R45" s="156"/>
      <c r="S45" s="164"/>
      <c r="T45" s="156">
        <f t="shared" si="2"/>
        <v>0</v>
      </c>
    </row>
    <row r="46" spans="1:20" ht="81">
      <c r="A46" s="141"/>
      <c r="B46" s="139" t="s">
        <v>77</v>
      </c>
      <c r="C46" s="154">
        <v>921</v>
      </c>
      <c r="D46" s="140">
        <v>681</v>
      </c>
      <c r="E46" s="155">
        <v>240</v>
      </c>
      <c r="F46" s="140" t="e">
        <f t="shared" si="0"/>
        <v>#REF!</v>
      </c>
      <c r="G46" s="156" t="e">
        <f>#REF!</f>
        <v>#REF!</v>
      </c>
      <c r="H46" s="156">
        <v>0</v>
      </c>
      <c r="I46" s="167"/>
      <c r="J46" s="139" t="s">
        <v>77</v>
      </c>
      <c r="K46" s="159" t="e">
        <f>L46+M46</f>
        <v>#REF!</v>
      </c>
      <c r="L46" s="164" t="e">
        <f t="shared" ref="L46:M50" si="9">D46+G46</f>
        <v>#REF!</v>
      </c>
      <c r="M46" s="164">
        <f t="shared" si="9"/>
        <v>240</v>
      </c>
      <c r="N46" s="116"/>
      <c r="O46" s="116"/>
      <c r="P46" s="156" t="e">
        <f t="shared" si="1"/>
        <v>#REF!</v>
      </c>
      <c r="Q46" s="156" t="e">
        <f t="shared" si="3"/>
        <v>#REF!</v>
      </c>
      <c r="R46" s="156">
        <f t="shared" si="4"/>
        <v>0</v>
      </c>
      <c r="S46" s="164">
        <v>0</v>
      </c>
      <c r="T46" s="156"/>
    </row>
    <row r="47" spans="1:20" ht="81">
      <c r="A47" s="141"/>
      <c r="B47" s="139" t="s">
        <v>78</v>
      </c>
      <c r="C47" s="154">
        <v>59</v>
      </c>
      <c r="D47" s="140">
        <v>0</v>
      </c>
      <c r="E47" s="155">
        <v>59</v>
      </c>
      <c r="F47" s="140">
        <f t="shared" si="0"/>
        <v>0</v>
      </c>
      <c r="G47" s="156"/>
      <c r="H47" s="156">
        <v>0</v>
      </c>
      <c r="I47" s="167"/>
      <c r="J47" s="139" t="s">
        <v>78</v>
      </c>
      <c r="K47" s="159">
        <f>L47+M47</f>
        <v>59</v>
      </c>
      <c r="L47" s="164">
        <f t="shared" si="9"/>
        <v>0</v>
      </c>
      <c r="M47" s="164">
        <f t="shared" si="9"/>
        <v>59</v>
      </c>
      <c r="N47" s="116"/>
      <c r="O47" s="116"/>
      <c r="P47" s="156">
        <f t="shared" si="1"/>
        <v>0</v>
      </c>
      <c r="Q47" s="156">
        <f t="shared" si="3"/>
        <v>0</v>
      </c>
      <c r="R47" s="156">
        <f t="shared" si="4"/>
        <v>0</v>
      </c>
      <c r="S47" s="164">
        <f t="shared" si="5"/>
        <v>0</v>
      </c>
      <c r="T47" s="156">
        <f t="shared" si="2"/>
        <v>0</v>
      </c>
    </row>
    <row r="48" spans="1:20" ht="81">
      <c r="A48" s="141"/>
      <c r="B48" s="139" t="s">
        <v>79</v>
      </c>
      <c r="C48" s="154">
        <v>-331</v>
      </c>
      <c r="D48" s="140">
        <v>-390</v>
      </c>
      <c r="E48" s="155">
        <v>59</v>
      </c>
      <c r="F48" s="140">
        <f t="shared" si="0"/>
        <v>0</v>
      </c>
      <c r="G48" s="156"/>
      <c r="H48" s="156">
        <v>0</v>
      </c>
      <c r="I48" s="167"/>
      <c r="J48" s="139" t="s">
        <v>79</v>
      </c>
      <c r="K48" s="159">
        <f>L48+M48</f>
        <v>-331</v>
      </c>
      <c r="L48" s="164">
        <f t="shared" si="9"/>
        <v>-390</v>
      </c>
      <c r="M48" s="164">
        <f t="shared" si="9"/>
        <v>59</v>
      </c>
      <c r="N48" s="116"/>
      <c r="O48" s="116"/>
      <c r="P48" s="156">
        <f t="shared" si="1"/>
        <v>0</v>
      </c>
      <c r="Q48" s="156">
        <f t="shared" si="3"/>
        <v>0</v>
      </c>
      <c r="R48" s="156">
        <f t="shared" si="4"/>
        <v>0</v>
      </c>
      <c r="S48" s="164">
        <f t="shared" si="5"/>
        <v>0</v>
      </c>
      <c r="T48" s="156"/>
    </row>
    <row r="49" spans="1:20" ht="94.5">
      <c r="A49" s="141"/>
      <c r="B49" s="139" t="s">
        <v>80</v>
      </c>
      <c r="C49" s="154">
        <v>9</v>
      </c>
      <c r="D49" s="140">
        <v>0</v>
      </c>
      <c r="E49" s="155">
        <v>9</v>
      </c>
      <c r="F49" s="140">
        <f t="shared" si="0"/>
        <v>0</v>
      </c>
      <c r="G49" s="156"/>
      <c r="H49" s="156">
        <v>0</v>
      </c>
      <c r="I49" s="167"/>
      <c r="J49" s="139" t="s">
        <v>80</v>
      </c>
      <c r="K49" s="159">
        <f>L49+M49</f>
        <v>9</v>
      </c>
      <c r="L49" s="164">
        <f t="shared" si="9"/>
        <v>0</v>
      </c>
      <c r="M49" s="164">
        <f t="shared" si="9"/>
        <v>9</v>
      </c>
      <c r="N49" s="116"/>
      <c r="O49" s="116"/>
      <c r="P49" s="156">
        <f t="shared" si="1"/>
        <v>0</v>
      </c>
      <c r="Q49" s="156">
        <f t="shared" si="3"/>
        <v>0</v>
      </c>
      <c r="R49" s="156">
        <f t="shared" si="4"/>
        <v>0</v>
      </c>
      <c r="S49" s="164">
        <f t="shared" si="5"/>
        <v>0</v>
      </c>
      <c r="T49" s="156">
        <f t="shared" si="2"/>
        <v>0</v>
      </c>
    </row>
    <row r="50" spans="1:20">
      <c r="A50" s="141"/>
      <c r="B50" s="142" t="s">
        <v>81</v>
      </c>
      <c r="C50" s="183">
        <v>89.9</v>
      </c>
      <c r="D50" s="140">
        <v>57.9</v>
      </c>
      <c r="E50" s="157">
        <v>32</v>
      </c>
      <c r="F50" s="140" t="e">
        <f t="shared" si="0"/>
        <v>#REF!</v>
      </c>
      <c r="G50" s="159" t="e">
        <f>#REF!</f>
        <v>#REF!</v>
      </c>
      <c r="H50" s="156">
        <v>0</v>
      </c>
      <c r="I50" s="167"/>
      <c r="J50" s="162" t="s">
        <v>81</v>
      </c>
      <c r="K50" s="159" t="e">
        <f>L50+M50</f>
        <v>#REF!</v>
      </c>
      <c r="L50" s="164" t="e">
        <f t="shared" si="9"/>
        <v>#REF!</v>
      </c>
      <c r="M50" s="164">
        <f t="shared" si="9"/>
        <v>32</v>
      </c>
      <c r="N50" s="138"/>
      <c r="O50" s="138"/>
      <c r="P50" s="156" t="e">
        <f t="shared" si="1"/>
        <v>#REF!</v>
      </c>
      <c r="Q50" s="156" t="e">
        <f t="shared" si="3"/>
        <v>#REF!</v>
      </c>
      <c r="R50" s="156">
        <f t="shared" si="4"/>
        <v>0</v>
      </c>
      <c r="S50" s="164" t="e">
        <f t="shared" si="5"/>
        <v>#REF!</v>
      </c>
      <c r="T50" s="156" t="e">
        <f t="shared" si="2"/>
        <v>#REF!</v>
      </c>
    </row>
  </sheetData>
  <mergeCells count="18">
    <mergeCell ref="S3:S5"/>
    <mergeCell ref="T3:T5"/>
    <mergeCell ref="A1:S1"/>
    <mergeCell ref="A3:H3"/>
    <mergeCell ref="I3:O3"/>
    <mergeCell ref="P3:R3"/>
    <mergeCell ref="C4:E4"/>
    <mergeCell ref="F4:H4"/>
    <mergeCell ref="K4:M4"/>
    <mergeCell ref="A4:A5"/>
    <mergeCell ref="B4:B5"/>
    <mergeCell ref="I4:I5"/>
    <mergeCell ref="J4:J5"/>
    <mergeCell ref="N4:N5"/>
    <mergeCell ref="O4:O5"/>
    <mergeCell ref="P4:P5"/>
    <mergeCell ref="Q4:Q5"/>
    <mergeCell ref="R4:R5"/>
  </mergeCells>
  <phoneticPr fontId="22" type="noConversion"/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selection activeCell="G16" sqref="G16"/>
    </sheetView>
  </sheetViews>
  <sheetFormatPr defaultColWidth="9" defaultRowHeight="14.25"/>
  <cols>
    <col min="1" max="1" width="8.25" style="4" customWidth="1"/>
    <col min="2" max="9" width="8.375" style="4" customWidth="1"/>
    <col min="10" max="10" width="8.25" style="4" customWidth="1"/>
    <col min="11" max="16384" width="9" style="4"/>
  </cols>
  <sheetData>
    <row r="1" spans="1:14" ht="21.75" customHeight="1">
      <c r="A1" s="55" t="s">
        <v>82</v>
      </c>
      <c r="B1" s="200"/>
      <c r="C1" s="200"/>
      <c r="D1" s="176"/>
      <c r="E1" s="175"/>
      <c r="F1" s="175"/>
    </row>
    <row r="2" spans="1:14" ht="23.45" customHeight="1">
      <c r="B2" s="200"/>
      <c r="C2" s="200"/>
      <c r="D2" s="176"/>
    </row>
    <row r="3" spans="1:14" ht="23.45" customHeight="1">
      <c r="A3" s="177"/>
      <c r="B3" s="177"/>
      <c r="C3" s="177"/>
    </row>
    <row r="4" spans="1:14" ht="23.45" customHeight="1">
      <c r="A4" s="177"/>
      <c r="B4" s="177"/>
      <c r="C4" s="177"/>
    </row>
    <row r="5" spans="1:14" ht="23.45" customHeight="1">
      <c r="A5" s="177"/>
      <c r="B5" s="177"/>
      <c r="C5" s="177"/>
    </row>
    <row r="6" spans="1:14" ht="67.900000000000006" customHeight="1">
      <c r="A6" s="198" t="s">
        <v>83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</row>
    <row r="8" spans="1:14" ht="25.5">
      <c r="A8" s="199"/>
      <c r="B8" s="199"/>
      <c r="C8" s="199"/>
      <c r="D8" s="199"/>
      <c r="E8" s="199"/>
      <c r="F8" s="199"/>
      <c r="G8" s="199"/>
      <c r="H8" s="199"/>
      <c r="I8" s="199"/>
      <c r="J8" s="199"/>
    </row>
    <row r="9" spans="1:14" ht="18.75">
      <c r="A9" s="178"/>
      <c r="B9" s="178"/>
      <c r="C9" s="178"/>
      <c r="D9" s="178"/>
      <c r="E9" s="178"/>
      <c r="F9" s="178"/>
      <c r="G9" s="178"/>
      <c r="H9" s="178"/>
      <c r="I9" s="178"/>
      <c r="J9" s="178"/>
    </row>
    <row r="10" spans="1:14" ht="18.75">
      <c r="A10" s="178"/>
      <c r="B10" s="178"/>
      <c r="C10" s="178"/>
      <c r="D10" s="178"/>
      <c r="E10" s="178"/>
      <c r="F10" s="178"/>
      <c r="G10" s="178"/>
      <c r="H10" s="178"/>
      <c r="I10" s="178"/>
      <c r="J10" s="178"/>
    </row>
    <row r="11" spans="1:14" ht="18.75">
      <c r="A11" s="178"/>
      <c r="B11" s="178"/>
      <c r="C11" s="178"/>
      <c r="D11" s="178"/>
      <c r="E11" s="178"/>
      <c r="F11" s="178"/>
      <c r="G11" s="178"/>
      <c r="H11" s="178"/>
      <c r="I11" s="178"/>
      <c r="J11" s="178"/>
    </row>
    <row r="12" spans="1:14" ht="18.75">
      <c r="A12" s="178"/>
      <c r="B12" s="178"/>
      <c r="C12" s="179"/>
      <c r="D12" s="178"/>
      <c r="F12" s="178"/>
      <c r="G12" s="180"/>
      <c r="H12" s="180"/>
      <c r="I12" s="180"/>
      <c r="J12" s="178"/>
    </row>
    <row r="13" spans="1:14" ht="24.95" customHeight="1">
      <c r="A13" s="178"/>
      <c r="B13" s="178"/>
      <c r="C13" s="179"/>
      <c r="D13" s="178"/>
      <c r="F13" s="178"/>
      <c r="G13" s="180"/>
      <c r="H13" s="180"/>
      <c r="I13" s="180"/>
      <c r="J13" s="178"/>
    </row>
    <row r="14" spans="1:14" ht="24.95" customHeight="1">
      <c r="A14" s="178"/>
      <c r="B14" s="178"/>
      <c r="C14" s="179"/>
      <c r="D14" s="178"/>
      <c r="F14" s="178"/>
      <c r="G14" s="180"/>
      <c r="H14" s="180"/>
      <c r="I14" s="180"/>
      <c r="J14" s="178"/>
    </row>
    <row r="15" spans="1:14" ht="24.95" customHeight="1">
      <c r="A15" s="178"/>
      <c r="B15" s="178"/>
      <c r="C15" s="179"/>
      <c r="D15" s="178"/>
      <c r="F15" s="178"/>
      <c r="G15" s="180"/>
      <c r="H15" s="180"/>
      <c r="I15" s="180"/>
      <c r="J15" s="178"/>
    </row>
    <row r="16" spans="1:14" ht="18.75">
      <c r="A16" s="178"/>
      <c r="B16" s="178"/>
      <c r="C16" s="178"/>
      <c r="D16" s="178"/>
      <c r="E16" s="178"/>
      <c r="F16" s="178"/>
      <c r="G16" s="178"/>
      <c r="H16" s="178"/>
      <c r="I16" s="178"/>
      <c r="J16" s="178"/>
    </row>
    <row r="17" spans="1:10" ht="18.75">
      <c r="A17" s="178"/>
      <c r="B17" s="178"/>
      <c r="C17" s="178"/>
      <c r="D17" s="178"/>
      <c r="E17" s="178"/>
      <c r="F17" s="178"/>
      <c r="G17" s="178"/>
      <c r="H17" s="178"/>
      <c r="I17" s="178"/>
      <c r="J17" s="178"/>
    </row>
    <row r="18" spans="1:10" ht="18.75">
      <c r="A18" s="178"/>
      <c r="B18" s="178"/>
      <c r="C18" s="178"/>
      <c r="D18" s="178"/>
      <c r="E18" s="178"/>
      <c r="F18" s="178"/>
      <c r="G18" s="178"/>
      <c r="H18" s="178"/>
      <c r="I18" s="178"/>
      <c r="J18" s="178"/>
    </row>
    <row r="19" spans="1:10" ht="18.75">
      <c r="A19" s="178"/>
      <c r="B19" s="178"/>
      <c r="C19" s="178"/>
      <c r="D19" s="178"/>
      <c r="E19" s="178"/>
      <c r="F19" s="178"/>
      <c r="G19" s="178"/>
      <c r="H19" s="178"/>
      <c r="I19" s="178"/>
      <c r="J19" s="178"/>
    </row>
    <row r="20" spans="1:10" ht="18.75">
      <c r="A20" s="178"/>
      <c r="B20" s="179"/>
      <c r="C20" s="178"/>
      <c r="E20" s="178"/>
      <c r="F20" s="178"/>
      <c r="G20" s="178"/>
      <c r="H20" s="178"/>
      <c r="I20" s="181"/>
    </row>
  </sheetData>
  <mergeCells count="3">
    <mergeCell ref="A6:N6"/>
    <mergeCell ref="A8:J8"/>
    <mergeCell ref="B1:C2"/>
  </mergeCells>
  <phoneticPr fontId="22" type="noConversion"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T50"/>
  <sheetViews>
    <sheetView workbookViewId="0">
      <pane ySplit="5" topLeftCell="A6" activePane="bottomLeft" state="frozen"/>
      <selection pane="bottomLeft" activeCell="N21" sqref="N21"/>
    </sheetView>
  </sheetViews>
  <sheetFormatPr defaultColWidth="9.125" defaultRowHeight="13.5"/>
  <cols>
    <col min="1" max="1" width="9.125" style="132" customWidth="1"/>
    <col min="2" max="2" width="12.75" style="133" customWidth="1"/>
    <col min="3" max="3" width="9.125" style="133" customWidth="1"/>
    <col min="4" max="4" width="8.25" style="132" customWidth="1"/>
    <col min="5" max="5" width="7.75" style="132" customWidth="1"/>
    <col min="6" max="7" width="9.75" style="132" customWidth="1"/>
    <col min="8" max="8" width="6.125" style="132" customWidth="1"/>
    <col min="9" max="9" width="9.125" style="132" customWidth="1"/>
    <col min="10" max="10" width="12.375" style="132" customWidth="1"/>
    <col min="11" max="11" width="10.5" style="134" customWidth="1"/>
    <col min="12" max="12" width="10.25" style="132" customWidth="1"/>
    <col min="13" max="13" width="9.125" style="132" customWidth="1"/>
    <col min="14" max="14" width="9.75" style="132" customWidth="1"/>
    <col min="15" max="15" width="9.125" style="132" customWidth="1"/>
    <col min="16" max="17" width="10.25" style="132" customWidth="1"/>
    <col min="18" max="19" width="9.125" style="132" customWidth="1"/>
    <col min="20" max="20" width="9.125" style="79" customWidth="1"/>
    <col min="21" max="16384" width="9.125" style="132"/>
  </cols>
  <sheetData>
    <row r="1" spans="1:20" ht="24.6" customHeight="1">
      <c r="A1" s="184" t="s">
        <v>84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</row>
    <row r="2" spans="1:20">
      <c r="S2" s="132" t="s">
        <v>1</v>
      </c>
    </row>
    <row r="3" spans="1:20" s="79" customFormat="1" ht="20.45" customHeight="1">
      <c r="A3" s="185" t="s">
        <v>2</v>
      </c>
      <c r="B3" s="185"/>
      <c r="C3" s="185"/>
      <c r="D3" s="185"/>
      <c r="E3" s="185"/>
      <c r="F3" s="185"/>
      <c r="G3" s="185"/>
      <c r="H3" s="185"/>
      <c r="I3" s="185" t="s">
        <v>3</v>
      </c>
      <c r="J3" s="185"/>
      <c r="K3" s="185"/>
      <c r="L3" s="185"/>
      <c r="M3" s="185"/>
      <c r="N3" s="185"/>
      <c r="O3" s="185"/>
      <c r="P3" s="185" t="s">
        <v>4</v>
      </c>
      <c r="Q3" s="185"/>
      <c r="R3" s="185"/>
      <c r="S3" s="193" t="s">
        <v>5</v>
      </c>
      <c r="T3" s="193" t="s">
        <v>6</v>
      </c>
    </row>
    <row r="4" spans="1:20" ht="14.45" customHeight="1">
      <c r="A4" s="191" t="s">
        <v>7</v>
      </c>
      <c r="B4" s="193" t="s">
        <v>8</v>
      </c>
      <c r="C4" s="186" t="s">
        <v>9</v>
      </c>
      <c r="D4" s="186"/>
      <c r="E4" s="186"/>
      <c r="F4" s="187" t="s">
        <v>10</v>
      </c>
      <c r="G4" s="187"/>
      <c r="H4" s="187"/>
      <c r="I4" s="191" t="s">
        <v>7</v>
      </c>
      <c r="J4" s="191" t="s">
        <v>8</v>
      </c>
      <c r="K4" s="188" t="s">
        <v>11</v>
      </c>
      <c r="L4" s="189"/>
      <c r="M4" s="190"/>
      <c r="N4" s="195" t="s">
        <v>12</v>
      </c>
      <c r="O4" s="195" t="s">
        <v>13</v>
      </c>
      <c r="P4" s="185" t="s">
        <v>14</v>
      </c>
      <c r="Q4" s="185" t="s">
        <v>15</v>
      </c>
      <c r="R4" s="185" t="s">
        <v>16</v>
      </c>
      <c r="S4" s="197"/>
      <c r="T4" s="197"/>
    </row>
    <row r="5" spans="1:20" ht="33" customHeight="1">
      <c r="A5" s="192"/>
      <c r="B5" s="194"/>
      <c r="C5" s="135" t="s">
        <v>14</v>
      </c>
      <c r="D5" s="137" t="s">
        <v>15</v>
      </c>
      <c r="E5" s="136" t="s">
        <v>16</v>
      </c>
      <c r="F5" s="136" t="s">
        <v>14</v>
      </c>
      <c r="G5" s="136" t="s">
        <v>15</v>
      </c>
      <c r="H5" s="136" t="s">
        <v>16</v>
      </c>
      <c r="I5" s="192"/>
      <c r="J5" s="192"/>
      <c r="K5" s="160" t="s">
        <v>14</v>
      </c>
      <c r="L5" s="160" t="s">
        <v>15</v>
      </c>
      <c r="M5" s="160" t="s">
        <v>16</v>
      </c>
      <c r="N5" s="196"/>
      <c r="O5" s="196"/>
      <c r="P5" s="185"/>
      <c r="Q5" s="185"/>
      <c r="R5" s="185"/>
      <c r="S5" s="194"/>
      <c r="T5" s="194"/>
    </row>
    <row r="6" spans="1:20" ht="18.600000000000001" customHeight="1">
      <c r="A6" s="138" t="s">
        <v>17</v>
      </c>
      <c r="B6" s="139"/>
      <c r="C6" s="140">
        <f>C7+C8+C12+C16+C20+C30+C31+C32+C35+C36+C38+C40+C43+C44</f>
        <v>11988.9</v>
      </c>
      <c r="D6" s="140">
        <f>C6-E6</f>
        <v>7195.9</v>
      </c>
      <c r="E6" s="140">
        <f>E7+E8+E12+E16+E20+E30+E31+E32+E35+E36+E38+E40+E43+E44</f>
        <v>4793</v>
      </c>
      <c r="F6" s="140" t="e">
        <f>G6+H6</f>
        <v>#REF!</v>
      </c>
      <c r="G6" s="140" t="e">
        <f>G7+G8+G12+G16+G20+G30+G31+G32+G35+G36+G38+G40+G43+G44</f>
        <v>#REF!</v>
      </c>
      <c r="H6" s="140">
        <f>H7+H8+H12+H16+H20+H30+H31+H32+H35+H36+H38+H40+H43+H44</f>
        <v>448</v>
      </c>
      <c r="I6" s="161" t="s">
        <v>18</v>
      </c>
      <c r="J6" s="162"/>
      <c r="K6" s="163" t="e">
        <f>K7+K8+K11+K19+K37+K39+K41</f>
        <v>#REF!</v>
      </c>
      <c r="L6" s="164" t="e">
        <f>K6-M6</f>
        <v>#REF!</v>
      </c>
      <c r="M6" s="164">
        <f>M7+M8+M11+M19+M37+M39+M41</f>
        <v>5241</v>
      </c>
      <c r="N6" s="164">
        <f>N7+N8+N11+N19+N37+N39+N41</f>
        <v>51260</v>
      </c>
      <c r="O6" s="163" t="e">
        <f>O7+O8+O11+O19+O37+O39+O41</f>
        <v>#REF!</v>
      </c>
      <c r="P6" s="156" t="e">
        <f>C6+F6-K6-N6-O6</f>
        <v>#REF!</v>
      </c>
      <c r="Q6" s="156" t="e">
        <f>Q7+Q8+Q12+Q16+Q20+Q30+Q31+Q32+Q35+Q36+Q37+Q39+Q42+Q43+Q44</f>
        <v>#REF!</v>
      </c>
      <c r="R6" s="156">
        <f>R7+R8+R12+R16+R20+R30+R31+R32+R35+R36+R38+R40+R42+R43+R44</f>
        <v>0</v>
      </c>
      <c r="S6" s="164">
        <v>865</v>
      </c>
      <c r="T6" s="156" t="e">
        <f>T7+T8+T12+T16+T20+T30+T31+T32+T35+T36+T37+T39+T42+T43+T44</f>
        <v>#REF!</v>
      </c>
    </row>
    <row r="7" spans="1:20" ht="33.6" customHeight="1">
      <c r="A7" s="141">
        <v>1030119</v>
      </c>
      <c r="B7" s="142" t="s">
        <v>19</v>
      </c>
      <c r="C7" s="140">
        <f>SUM(D7:E7)</f>
        <v>193</v>
      </c>
      <c r="D7" s="140">
        <v>193</v>
      </c>
      <c r="E7" s="143">
        <v>0</v>
      </c>
      <c r="F7" s="140">
        <f t="shared" ref="F7:F50" si="0">G7+H7</f>
        <v>0</v>
      </c>
      <c r="G7" s="140">
        <f>龙口镇政府性基金收入!C6</f>
        <v>0</v>
      </c>
      <c r="H7" s="140"/>
      <c r="I7" s="161">
        <v>215</v>
      </c>
      <c r="J7" s="162" t="s">
        <v>20</v>
      </c>
      <c r="K7" s="159">
        <f>L7+M7</f>
        <v>0</v>
      </c>
      <c r="L7" s="164">
        <v>0</v>
      </c>
      <c r="M7" s="156">
        <f>E7+H7</f>
        <v>0</v>
      </c>
      <c r="N7" s="165">
        <v>1356</v>
      </c>
      <c r="O7" s="116"/>
      <c r="P7" s="156">
        <f t="shared" ref="P7:P50" si="1">C7+F7-K7-N7-O7</f>
        <v>-1163</v>
      </c>
      <c r="Q7" s="156">
        <f>D7+G7-L7-N7-O7</f>
        <v>-1163</v>
      </c>
      <c r="R7" s="156">
        <f>E7+H7-M7</f>
        <v>0</v>
      </c>
      <c r="S7" s="164">
        <f>IF(Q7&gt;G7*0.3,Q7-G7*0.3,0)</f>
        <v>0</v>
      </c>
      <c r="T7" s="156">
        <f t="shared" ref="T7:T50" si="2">Q7-S7</f>
        <v>-1163</v>
      </c>
    </row>
    <row r="8" spans="1:20" ht="40.5">
      <c r="A8" s="144"/>
      <c r="B8" s="142" t="s">
        <v>21</v>
      </c>
      <c r="C8" s="140">
        <v>62</v>
      </c>
      <c r="D8" s="140">
        <v>0</v>
      </c>
      <c r="E8" s="143">
        <v>62</v>
      </c>
      <c r="F8" s="140">
        <f t="shared" si="0"/>
        <v>0</v>
      </c>
      <c r="G8" s="140">
        <f>G9+G10</f>
        <v>0</v>
      </c>
      <c r="H8" s="140">
        <f>H9+H10</f>
        <v>0</v>
      </c>
      <c r="I8" s="161">
        <v>207</v>
      </c>
      <c r="J8" s="162" t="s">
        <v>22</v>
      </c>
      <c r="K8" s="164">
        <f>K9+K10</f>
        <v>62</v>
      </c>
      <c r="L8" s="164">
        <f>K8-M8</f>
        <v>0</v>
      </c>
      <c r="M8" s="156">
        <f>E8+H8</f>
        <v>62</v>
      </c>
      <c r="N8" s="164">
        <f>N9+N10</f>
        <v>0</v>
      </c>
      <c r="O8" s="164">
        <f>O9+O10</f>
        <v>0</v>
      </c>
      <c r="P8" s="156">
        <f t="shared" si="1"/>
        <v>0</v>
      </c>
      <c r="Q8" s="156">
        <f t="shared" ref="Q8:Q50" si="3">D8+G8-L8-N8-O8</f>
        <v>0</v>
      </c>
      <c r="R8" s="156">
        <f t="shared" ref="R8:R50" si="4">E8+H8-M8</f>
        <v>0</v>
      </c>
      <c r="S8" s="164">
        <f t="shared" ref="S8:S50" si="5">IF(Q8&gt;G8*0.3,Q8-G8*0.3,0)</f>
        <v>0</v>
      </c>
      <c r="T8" s="156">
        <f t="shared" si="2"/>
        <v>0</v>
      </c>
    </row>
    <row r="9" spans="1:20" ht="32.450000000000003" customHeight="1">
      <c r="A9" s="144"/>
      <c r="B9" s="145" t="s">
        <v>23</v>
      </c>
      <c r="C9" s="140">
        <f>SUM(D9:E9)</f>
        <v>0</v>
      </c>
      <c r="D9" s="140">
        <v>0</v>
      </c>
      <c r="E9" s="143">
        <v>0</v>
      </c>
      <c r="F9" s="140">
        <f t="shared" si="0"/>
        <v>0</v>
      </c>
      <c r="G9" s="140"/>
      <c r="H9" s="140">
        <v>0</v>
      </c>
      <c r="I9" s="166">
        <v>2070702</v>
      </c>
      <c r="J9" s="145" t="s">
        <v>23</v>
      </c>
      <c r="K9" s="159">
        <f>L9+M9</f>
        <v>0</v>
      </c>
      <c r="L9" s="156">
        <f>D9+G9</f>
        <v>0</v>
      </c>
      <c r="M9" s="156">
        <f>E9+H9</f>
        <v>0</v>
      </c>
      <c r="N9" s="116"/>
      <c r="O9" s="116"/>
      <c r="P9" s="156">
        <f t="shared" si="1"/>
        <v>0</v>
      </c>
      <c r="Q9" s="156">
        <f t="shared" si="3"/>
        <v>0</v>
      </c>
      <c r="R9" s="156">
        <f t="shared" si="4"/>
        <v>0</v>
      </c>
      <c r="S9" s="164">
        <f t="shared" si="5"/>
        <v>0</v>
      </c>
      <c r="T9" s="156">
        <f t="shared" si="2"/>
        <v>0</v>
      </c>
    </row>
    <row r="10" spans="1:20" ht="48" customHeight="1">
      <c r="A10" s="144"/>
      <c r="B10" s="145" t="s">
        <v>24</v>
      </c>
      <c r="C10" s="140">
        <f>SUM(D10:E10)</f>
        <v>62</v>
      </c>
      <c r="D10" s="140">
        <v>0</v>
      </c>
      <c r="E10" s="143">
        <v>62</v>
      </c>
      <c r="F10" s="140">
        <f t="shared" si="0"/>
        <v>0</v>
      </c>
      <c r="G10" s="140"/>
      <c r="H10" s="140">
        <v>0</v>
      </c>
      <c r="I10" s="166">
        <v>2070799</v>
      </c>
      <c r="J10" s="145" t="s">
        <v>24</v>
      </c>
      <c r="K10" s="159">
        <f>L10+M10</f>
        <v>62</v>
      </c>
      <c r="L10" s="164">
        <f>D10+G10</f>
        <v>0</v>
      </c>
      <c r="M10" s="156">
        <f>E10+H10</f>
        <v>62</v>
      </c>
      <c r="N10" s="116"/>
      <c r="O10" s="116"/>
      <c r="P10" s="156">
        <f t="shared" si="1"/>
        <v>0</v>
      </c>
      <c r="Q10" s="156">
        <f t="shared" si="3"/>
        <v>0</v>
      </c>
      <c r="R10" s="156">
        <f t="shared" si="4"/>
        <v>0</v>
      </c>
      <c r="S10" s="164">
        <f t="shared" si="5"/>
        <v>0</v>
      </c>
      <c r="T10" s="156">
        <f t="shared" si="2"/>
        <v>0</v>
      </c>
    </row>
    <row r="11" spans="1:20" ht="31.15" customHeight="1">
      <c r="A11" s="144"/>
      <c r="B11" s="139"/>
      <c r="C11" s="140"/>
      <c r="D11" s="140"/>
      <c r="E11" s="143"/>
      <c r="F11" s="140"/>
      <c r="G11" s="140"/>
      <c r="H11" s="140"/>
      <c r="I11" s="161">
        <v>208</v>
      </c>
      <c r="J11" s="162" t="s">
        <v>25</v>
      </c>
      <c r="K11" s="159">
        <f>K12+K16</f>
        <v>865</v>
      </c>
      <c r="L11" s="164">
        <f>K11-M11</f>
        <v>0</v>
      </c>
      <c r="M11" s="156">
        <f>M12+M16</f>
        <v>865</v>
      </c>
      <c r="N11" s="116"/>
      <c r="O11" s="116"/>
      <c r="P11" s="156"/>
      <c r="Q11" s="156"/>
      <c r="R11" s="156"/>
      <c r="S11" s="156">
        <f>S12+S16</f>
        <v>0</v>
      </c>
      <c r="T11" s="156">
        <f t="shared" si="2"/>
        <v>0</v>
      </c>
    </row>
    <row r="12" spans="1:20" ht="45" customHeight="1">
      <c r="A12" s="144"/>
      <c r="B12" s="142" t="s">
        <v>26</v>
      </c>
      <c r="C12" s="140">
        <f>SUM(D12:E12)</f>
        <v>520</v>
      </c>
      <c r="D12" s="143">
        <f>SUM(D13:D15)</f>
        <v>0</v>
      </c>
      <c r="E12" s="143">
        <f>SUM(E13:E15)</f>
        <v>520</v>
      </c>
      <c r="F12" s="140">
        <f t="shared" si="0"/>
        <v>308</v>
      </c>
      <c r="G12" s="140">
        <f>G13+G14+G15</f>
        <v>0</v>
      </c>
      <c r="H12" s="140">
        <f>H13+H14+H15</f>
        <v>308</v>
      </c>
      <c r="I12" s="161">
        <v>20822</v>
      </c>
      <c r="J12" s="162" t="s">
        <v>27</v>
      </c>
      <c r="K12" s="159">
        <f>K13+K14+K15</f>
        <v>828</v>
      </c>
      <c r="L12" s="164">
        <f>K12-M12</f>
        <v>0</v>
      </c>
      <c r="M12" s="156">
        <f>M13+M14+M15</f>
        <v>828</v>
      </c>
      <c r="N12" s="156">
        <f>N13+N14+N15</f>
        <v>0</v>
      </c>
      <c r="O12" s="156">
        <f>O13+O14+O15</f>
        <v>0</v>
      </c>
      <c r="P12" s="156">
        <f t="shared" si="1"/>
        <v>0</v>
      </c>
      <c r="Q12" s="156">
        <f t="shared" si="3"/>
        <v>0</v>
      </c>
      <c r="R12" s="156">
        <f t="shared" si="4"/>
        <v>0</v>
      </c>
      <c r="S12" s="164">
        <f t="shared" si="5"/>
        <v>0</v>
      </c>
      <c r="T12" s="156">
        <f t="shared" si="2"/>
        <v>0</v>
      </c>
    </row>
    <row r="13" spans="1:20" ht="33.6" customHeight="1">
      <c r="A13" s="144"/>
      <c r="B13" s="139" t="s">
        <v>28</v>
      </c>
      <c r="C13" s="140">
        <f>SUM(D13:E13)</f>
        <v>11</v>
      </c>
      <c r="D13" s="140">
        <v>0</v>
      </c>
      <c r="E13" s="146">
        <v>11</v>
      </c>
      <c r="F13" s="140">
        <f t="shared" si="0"/>
        <v>159</v>
      </c>
      <c r="G13" s="140"/>
      <c r="H13" s="140">
        <v>159</v>
      </c>
      <c r="I13" s="167"/>
      <c r="J13" s="139" t="s">
        <v>28</v>
      </c>
      <c r="K13" s="159">
        <f>L13+M13</f>
        <v>170</v>
      </c>
      <c r="L13" s="164">
        <f t="shared" ref="L13:M15" si="6">D13+G13</f>
        <v>0</v>
      </c>
      <c r="M13" s="156">
        <f t="shared" si="6"/>
        <v>170</v>
      </c>
      <c r="N13" s="116"/>
      <c r="O13" s="116"/>
      <c r="P13" s="156">
        <f t="shared" si="1"/>
        <v>0</v>
      </c>
      <c r="Q13" s="156">
        <f t="shared" si="3"/>
        <v>0</v>
      </c>
      <c r="R13" s="156">
        <f t="shared" si="4"/>
        <v>0</v>
      </c>
      <c r="S13" s="164">
        <f t="shared" si="5"/>
        <v>0</v>
      </c>
      <c r="T13" s="156">
        <f t="shared" si="2"/>
        <v>0</v>
      </c>
    </row>
    <row r="14" spans="1:20" ht="54" customHeight="1">
      <c r="A14" s="144"/>
      <c r="B14" s="139" t="s">
        <v>29</v>
      </c>
      <c r="C14" s="140">
        <f>SUM(D14:E14)</f>
        <v>503</v>
      </c>
      <c r="D14" s="140">
        <v>0</v>
      </c>
      <c r="E14" s="146">
        <v>503</v>
      </c>
      <c r="F14" s="140">
        <f t="shared" si="0"/>
        <v>149</v>
      </c>
      <c r="G14" s="140"/>
      <c r="H14" s="140">
        <v>149</v>
      </c>
      <c r="I14" s="167"/>
      <c r="J14" s="139" t="s">
        <v>29</v>
      </c>
      <c r="K14" s="159">
        <f>L14+M14</f>
        <v>652</v>
      </c>
      <c r="L14" s="164">
        <f t="shared" si="6"/>
        <v>0</v>
      </c>
      <c r="M14" s="156">
        <f t="shared" si="6"/>
        <v>652</v>
      </c>
      <c r="N14" s="116"/>
      <c r="O14" s="116"/>
      <c r="P14" s="156">
        <f t="shared" si="1"/>
        <v>0</v>
      </c>
      <c r="Q14" s="156">
        <f t="shared" si="3"/>
        <v>0</v>
      </c>
      <c r="R14" s="156">
        <f t="shared" si="4"/>
        <v>0</v>
      </c>
      <c r="S14" s="164">
        <f t="shared" si="5"/>
        <v>0</v>
      </c>
      <c r="T14" s="156">
        <f t="shared" si="2"/>
        <v>0</v>
      </c>
    </row>
    <row r="15" spans="1:20" ht="56.45" customHeight="1">
      <c r="A15" s="144"/>
      <c r="B15" s="139" t="s">
        <v>30</v>
      </c>
      <c r="C15" s="140">
        <f>SUM(D15:E15)</f>
        <v>6</v>
      </c>
      <c r="D15" s="140">
        <v>0</v>
      </c>
      <c r="E15" s="146">
        <v>6</v>
      </c>
      <c r="F15" s="140">
        <f t="shared" si="0"/>
        <v>0</v>
      </c>
      <c r="G15" s="140"/>
      <c r="H15" s="140">
        <v>0</v>
      </c>
      <c r="I15" s="167"/>
      <c r="J15" s="139" t="s">
        <v>30</v>
      </c>
      <c r="K15" s="159">
        <f>L15+M15</f>
        <v>6</v>
      </c>
      <c r="L15" s="164">
        <f t="shared" si="6"/>
        <v>0</v>
      </c>
      <c r="M15" s="156">
        <f t="shared" si="6"/>
        <v>6</v>
      </c>
      <c r="N15" s="116"/>
      <c r="O15" s="116"/>
      <c r="P15" s="156">
        <f t="shared" si="1"/>
        <v>0</v>
      </c>
      <c r="Q15" s="156">
        <f t="shared" si="3"/>
        <v>0</v>
      </c>
      <c r="R15" s="156">
        <f t="shared" si="4"/>
        <v>0</v>
      </c>
      <c r="S15" s="164">
        <f t="shared" si="5"/>
        <v>0</v>
      </c>
      <c r="T15" s="156">
        <f t="shared" si="2"/>
        <v>0</v>
      </c>
    </row>
    <row r="16" spans="1:20" ht="61.9" customHeight="1">
      <c r="A16" s="144"/>
      <c r="B16" s="142" t="s">
        <v>31</v>
      </c>
      <c r="C16" s="140">
        <v>37</v>
      </c>
      <c r="D16" s="140">
        <v>0</v>
      </c>
      <c r="E16" s="143">
        <v>37</v>
      </c>
      <c r="F16" s="140">
        <f t="shared" si="0"/>
        <v>0</v>
      </c>
      <c r="G16" s="140">
        <f>G17+G18</f>
        <v>0</v>
      </c>
      <c r="H16" s="140">
        <f>H17+H18</f>
        <v>0</v>
      </c>
      <c r="I16" s="161">
        <v>20823</v>
      </c>
      <c r="J16" s="162" t="s">
        <v>32</v>
      </c>
      <c r="K16" s="159">
        <f>K17+K18</f>
        <v>37</v>
      </c>
      <c r="L16" s="164">
        <f>K16-M16</f>
        <v>0</v>
      </c>
      <c r="M16" s="156">
        <f>M17+M18</f>
        <v>37</v>
      </c>
      <c r="N16" s="156">
        <f>N17+N18</f>
        <v>0</v>
      </c>
      <c r="O16" s="156">
        <f>O17+O18</f>
        <v>0</v>
      </c>
      <c r="P16" s="156">
        <f t="shared" si="1"/>
        <v>0</v>
      </c>
      <c r="Q16" s="156">
        <f t="shared" si="3"/>
        <v>0</v>
      </c>
      <c r="R16" s="156">
        <f t="shared" si="4"/>
        <v>0</v>
      </c>
      <c r="S16" s="164">
        <f t="shared" si="5"/>
        <v>0</v>
      </c>
      <c r="T16" s="156">
        <f t="shared" si="2"/>
        <v>0</v>
      </c>
    </row>
    <row r="17" spans="1:20" ht="42" customHeight="1">
      <c r="A17" s="144"/>
      <c r="B17" s="139" t="s">
        <v>33</v>
      </c>
      <c r="C17" s="140">
        <v>35</v>
      </c>
      <c r="D17" s="140">
        <v>0</v>
      </c>
      <c r="E17" s="146">
        <v>35</v>
      </c>
      <c r="F17" s="140">
        <f t="shared" si="0"/>
        <v>0</v>
      </c>
      <c r="G17" s="140"/>
      <c r="H17" s="140">
        <v>0</v>
      </c>
      <c r="I17" s="167"/>
      <c r="J17" s="139" t="s">
        <v>33</v>
      </c>
      <c r="K17" s="159">
        <f>L17+M17</f>
        <v>35</v>
      </c>
      <c r="L17" s="164">
        <f>D17+G17</f>
        <v>0</v>
      </c>
      <c r="M17" s="156">
        <f>E17+H17</f>
        <v>35</v>
      </c>
      <c r="N17" s="116"/>
      <c r="O17" s="116"/>
      <c r="P17" s="156">
        <f t="shared" si="1"/>
        <v>0</v>
      </c>
      <c r="Q17" s="156">
        <f t="shared" si="3"/>
        <v>0</v>
      </c>
      <c r="R17" s="156">
        <f t="shared" si="4"/>
        <v>0</v>
      </c>
      <c r="S17" s="164">
        <f t="shared" si="5"/>
        <v>0</v>
      </c>
      <c r="T17" s="156">
        <f t="shared" si="2"/>
        <v>0</v>
      </c>
    </row>
    <row r="18" spans="1:20" ht="42" customHeight="1">
      <c r="A18" s="144"/>
      <c r="B18" s="139" t="s">
        <v>34</v>
      </c>
      <c r="C18" s="140">
        <v>2</v>
      </c>
      <c r="D18" s="140">
        <v>0</v>
      </c>
      <c r="E18" s="146">
        <v>2</v>
      </c>
      <c r="F18" s="140">
        <f t="shared" si="0"/>
        <v>0</v>
      </c>
      <c r="G18" s="140"/>
      <c r="H18" s="140">
        <v>0</v>
      </c>
      <c r="I18" s="167"/>
      <c r="J18" s="139" t="s">
        <v>34</v>
      </c>
      <c r="K18" s="159">
        <f>L18+M18</f>
        <v>2</v>
      </c>
      <c r="L18" s="164">
        <f>D18+G18</f>
        <v>0</v>
      </c>
      <c r="M18" s="156">
        <f>E18+H18</f>
        <v>2</v>
      </c>
      <c r="N18" s="116"/>
      <c r="O18" s="116"/>
      <c r="P18" s="156">
        <f t="shared" si="1"/>
        <v>0</v>
      </c>
      <c r="Q18" s="156">
        <f t="shared" si="3"/>
        <v>0</v>
      </c>
      <c r="R18" s="156">
        <f t="shared" si="4"/>
        <v>0</v>
      </c>
      <c r="S18" s="164">
        <f t="shared" si="5"/>
        <v>0</v>
      </c>
      <c r="T18" s="156">
        <f t="shared" si="2"/>
        <v>0</v>
      </c>
    </row>
    <row r="19" spans="1:20" ht="27">
      <c r="A19" s="144"/>
      <c r="B19" s="139"/>
      <c r="C19" s="140">
        <v>0</v>
      </c>
      <c r="D19" s="140"/>
      <c r="E19" s="143"/>
      <c r="F19" s="140">
        <f t="shared" si="0"/>
        <v>0</v>
      </c>
      <c r="G19" s="140"/>
      <c r="H19" s="140"/>
      <c r="I19" s="161">
        <v>212</v>
      </c>
      <c r="J19" s="162" t="s">
        <v>35</v>
      </c>
      <c r="K19" s="159">
        <f>K20+K30+K31+K35+K36+K32</f>
        <v>26522</v>
      </c>
      <c r="L19" s="164">
        <f>K19-M19</f>
        <v>22684</v>
      </c>
      <c r="M19" s="156">
        <f>M20+M30+M31+M35+M36+M32</f>
        <v>3838</v>
      </c>
      <c r="N19" s="156">
        <f>N20+N30+N31+N35+N36+N32</f>
        <v>49904</v>
      </c>
      <c r="O19" s="156" t="e">
        <f>O20+O30+O31+O35+O36+O32</f>
        <v>#REF!</v>
      </c>
      <c r="P19" s="156"/>
      <c r="Q19" s="156"/>
      <c r="R19" s="156"/>
      <c r="S19" s="156" t="e">
        <f>S20+S30+S31+S35+S36+S32</f>
        <v>#REF!</v>
      </c>
      <c r="T19" s="156"/>
    </row>
    <row r="20" spans="1:20" ht="81">
      <c r="A20" s="141">
        <v>1030148</v>
      </c>
      <c r="B20" s="142" t="s">
        <v>36</v>
      </c>
      <c r="C20" s="140">
        <f>SUM(D20:E20)</f>
        <v>6352</v>
      </c>
      <c r="D20" s="140">
        <v>6259</v>
      </c>
      <c r="E20" s="143">
        <v>93</v>
      </c>
      <c r="F20" s="140">
        <f t="shared" si="0"/>
        <v>0</v>
      </c>
      <c r="G20" s="147">
        <f>G21+G22+G23+G24+G25+G26</f>
        <v>0</v>
      </c>
      <c r="H20" s="147">
        <f>H21+H22+H23+H24+H25+H26</f>
        <v>0</v>
      </c>
      <c r="I20" s="167">
        <v>21208</v>
      </c>
      <c r="J20" s="162" t="s">
        <v>37</v>
      </c>
      <c r="K20" s="159">
        <f>L20+M20</f>
        <v>7577</v>
      </c>
      <c r="L20" s="164">
        <f>龙口镇政府性基金支出!C19-M20</f>
        <v>7484</v>
      </c>
      <c r="M20" s="156">
        <f>SUM(M21:M29)</f>
        <v>93</v>
      </c>
      <c r="N20" s="156">
        <f>5664+16000+18596-1356+11000</f>
        <v>49904</v>
      </c>
      <c r="O20" s="156" t="e">
        <f>SUM(O21:O29)</f>
        <v>#REF!</v>
      </c>
      <c r="P20" s="156" t="e">
        <f t="shared" si="1"/>
        <v>#REF!</v>
      </c>
      <c r="Q20" s="156" t="e">
        <f t="shared" si="3"/>
        <v>#REF!</v>
      </c>
      <c r="R20" s="156">
        <f t="shared" si="4"/>
        <v>0</v>
      </c>
      <c r="S20" s="164" t="e">
        <f>IF(Q20&gt;G20*0.3,Q20-G20*0.3,0)</f>
        <v>#REF!</v>
      </c>
      <c r="T20" s="174" t="e">
        <f t="shared" si="2"/>
        <v>#REF!</v>
      </c>
    </row>
    <row r="21" spans="1:20" s="55" customFormat="1" ht="27">
      <c r="A21" s="148" t="s">
        <v>38</v>
      </c>
      <c r="B21" s="149" t="s">
        <v>39</v>
      </c>
      <c r="C21" s="140">
        <f t="shared" ref="C21:C26" si="7">SUM(D21:E21)</f>
        <v>1674</v>
      </c>
      <c r="D21" s="140">
        <v>1674</v>
      </c>
      <c r="E21" s="150">
        <v>0</v>
      </c>
      <c r="F21" s="140">
        <f t="shared" si="0"/>
        <v>0</v>
      </c>
      <c r="G21" s="151">
        <f>龙口镇政府性基金收入!C10</f>
        <v>0</v>
      </c>
      <c r="H21" s="152"/>
      <c r="I21" s="166">
        <v>2120801</v>
      </c>
      <c r="J21" s="145" t="s">
        <v>40</v>
      </c>
      <c r="K21" s="159" t="e">
        <f t="shared" ref="K21:K31" si="8">L21+M21</f>
        <v>#REF!</v>
      </c>
      <c r="L21" s="168" t="e">
        <f>#REF!</f>
        <v>#REF!</v>
      </c>
      <c r="M21" s="169"/>
      <c r="N21" s="169"/>
      <c r="O21" s="169"/>
      <c r="P21" s="156"/>
      <c r="Q21" s="156"/>
      <c r="R21" s="156"/>
      <c r="S21" s="164"/>
      <c r="T21" s="156"/>
    </row>
    <row r="22" spans="1:20" s="55" customFormat="1" ht="27">
      <c r="A22" s="148">
        <v>103014802</v>
      </c>
      <c r="B22" s="149" t="s">
        <v>41</v>
      </c>
      <c r="C22" s="140">
        <f t="shared" si="7"/>
        <v>0</v>
      </c>
      <c r="D22" s="140">
        <v>0</v>
      </c>
      <c r="E22" s="150">
        <v>0</v>
      </c>
      <c r="F22" s="140">
        <f t="shared" si="0"/>
        <v>0</v>
      </c>
      <c r="G22" s="151">
        <f>龙口镇政府性基金收入!C11</f>
        <v>0</v>
      </c>
      <c r="H22" s="152"/>
      <c r="I22" s="166">
        <v>2120802</v>
      </c>
      <c r="J22" s="145" t="s">
        <v>42</v>
      </c>
      <c r="K22" s="159" t="e">
        <f t="shared" si="8"/>
        <v>#REF!</v>
      </c>
      <c r="L22" s="168" t="e">
        <f>#REF!</f>
        <v>#REF!</v>
      </c>
      <c r="M22" s="169"/>
      <c r="N22" s="169"/>
      <c r="O22" s="169"/>
      <c r="P22" s="156"/>
      <c r="Q22" s="156"/>
      <c r="R22" s="156"/>
      <c r="S22" s="164"/>
      <c r="T22" s="156"/>
    </row>
    <row r="23" spans="1:20" s="55" customFormat="1" ht="27">
      <c r="A23" s="148">
        <v>103014803</v>
      </c>
      <c r="B23" s="149" t="s">
        <v>43</v>
      </c>
      <c r="C23" s="140">
        <f t="shared" si="7"/>
        <v>0</v>
      </c>
      <c r="D23" s="140">
        <v>0</v>
      </c>
      <c r="E23" s="150">
        <v>0</v>
      </c>
      <c r="F23" s="140">
        <f t="shared" si="0"/>
        <v>0</v>
      </c>
      <c r="G23" s="151">
        <f>龙口镇政府性基金收入!C12</f>
        <v>0</v>
      </c>
      <c r="H23" s="152"/>
      <c r="I23" s="166">
        <v>2120803</v>
      </c>
      <c r="J23" s="145" t="s">
        <v>44</v>
      </c>
      <c r="K23" s="159" t="e">
        <f t="shared" si="8"/>
        <v>#REF!</v>
      </c>
      <c r="L23" s="168" t="e">
        <f>#REF!</f>
        <v>#REF!</v>
      </c>
      <c r="M23" s="169"/>
      <c r="N23" s="169"/>
      <c r="O23" s="169"/>
      <c r="P23" s="156"/>
      <c r="Q23" s="156"/>
      <c r="R23" s="156"/>
      <c r="S23" s="164"/>
      <c r="T23" s="156"/>
    </row>
    <row r="24" spans="1:20" s="55" customFormat="1" ht="40.5">
      <c r="A24" s="148">
        <v>103014898</v>
      </c>
      <c r="B24" s="139" t="s">
        <v>45</v>
      </c>
      <c r="C24" s="140">
        <f t="shared" si="7"/>
        <v>0</v>
      </c>
      <c r="D24" s="140">
        <v>0</v>
      </c>
      <c r="E24" s="150">
        <v>0</v>
      </c>
      <c r="F24" s="140">
        <f t="shared" si="0"/>
        <v>0</v>
      </c>
      <c r="G24" s="151">
        <f>龙口镇政府性基金收入!C13</f>
        <v>0</v>
      </c>
      <c r="H24" s="152"/>
      <c r="I24" s="166">
        <v>2120804</v>
      </c>
      <c r="J24" s="145" t="s">
        <v>46</v>
      </c>
      <c r="K24" s="159" t="e">
        <f t="shared" si="8"/>
        <v>#REF!</v>
      </c>
      <c r="L24" s="168" t="e">
        <f>#REF!</f>
        <v>#REF!</v>
      </c>
      <c r="M24" s="169"/>
      <c r="N24" s="169"/>
      <c r="O24" s="169"/>
      <c r="P24" s="156"/>
      <c r="Q24" s="156"/>
      <c r="R24" s="156"/>
      <c r="S24" s="164"/>
      <c r="T24" s="156"/>
    </row>
    <row r="25" spans="1:20" s="55" customFormat="1" ht="27">
      <c r="A25" s="148"/>
      <c r="B25" s="139"/>
      <c r="C25" s="140">
        <f t="shared" si="7"/>
        <v>0</v>
      </c>
      <c r="D25" s="140">
        <v>0</v>
      </c>
      <c r="E25" s="150">
        <v>0</v>
      </c>
      <c r="F25" s="140">
        <f t="shared" si="0"/>
        <v>0</v>
      </c>
      <c r="G25" s="151"/>
      <c r="H25" s="152"/>
      <c r="I25" s="166">
        <v>2120805</v>
      </c>
      <c r="J25" s="145" t="s">
        <v>47</v>
      </c>
      <c r="K25" s="159" t="e">
        <f t="shared" si="8"/>
        <v>#REF!</v>
      </c>
      <c r="L25" s="168" t="e">
        <f>#REF!</f>
        <v>#REF!</v>
      </c>
      <c r="M25" s="169"/>
      <c r="N25" s="169"/>
      <c r="O25" s="169"/>
      <c r="P25" s="156"/>
      <c r="Q25" s="156"/>
      <c r="R25" s="156"/>
      <c r="S25" s="164"/>
      <c r="T25" s="156">
        <f t="shared" si="2"/>
        <v>0</v>
      </c>
    </row>
    <row r="26" spans="1:20" s="55" customFormat="1" ht="27">
      <c r="A26" s="148"/>
      <c r="B26" s="139"/>
      <c r="C26" s="140">
        <f t="shared" si="7"/>
        <v>93</v>
      </c>
      <c r="D26" s="140"/>
      <c r="E26" s="150">
        <v>93</v>
      </c>
      <c r="F26" s="140">
        <f t="shared" si="0"/>
        <v>0</v>
      </c>
      <c r="G26" s="151"/>
      <c r="H26" s="152">
        <v>0</v>
      </c>
      <c r="I26" s="166">
        <v>2120806</v>
      </c>
      <c r="J26" s="145" t="s">
        <v>48</v>
      </c>
      <c r="K26" s="159" t="e">
        <f t="shared" si="8"/>
        <v>#REF!</v>
      </c>
      <c r="L26" s="168" t="e">
        <f>#REF!-M26</f>
        <v>#REF!</v>
      </c>
      <c r="M26" s="169">
        <v>93</v>
      </c>
      <c r="N26" s="169"/>
      <c r="O26" s="169"/>
      <c r="P26" s="156"/>
      <c r="Q26" s="156"/>
      <c r="R26" s="156"/>
      <c r="S26" s="164"/>
      <c r="T26" s="156"/>
    </row>
    <row r="27" spans="1:20" s="55" customFormat="1" ht="54">
      <c r="A27" s="148"/>
      <c r="B27" s="139"/>
      <c r="C27" s="153"/>
      <c r="D27" s="140"/>
      <c r="E27" s="150">
        <v>0</v>
      </c>
      <c r="F27" s="140">
        <f t="shared" si="0"/>
        <v>0</v>
      </c>
      <c r="G27" s="151"/>
      <c r="H27" s="152"/>
      <c r="I27" s="166">
        <v>2120899</v>
      </c>
      <c r="J27" s="145" t="s">
        <v>49</v>
      </c>
      <c r="K27" s="159" t="e">
        <f t="shared" si="8"/>
        <v>#REF!</v>
      </c>
      <c r="L27" s="168" t="e">
        <f>#REF!</f>
        <v>#REF!</v>
      </c>
      <c r="M27" s="169"/>
      <c r="N27" s="169"/>
      <c r="O27" s="169"/>
      <c r="P27" s="156"/>
      <c r="Q27" s="156"/>
      <c r="R27" s="156"/>
      <c r="S27" s="164"/>
      <c r="T27" s="156"/>
    </row>
    <row r="28" spans="1:20" s="55" customFormat="1" ht="40.5">
      <c r="A28" s="148"/>
      <c r="B28" s="139"/>
      <c r="C28" s="153"/>
      <c r="D28" s="140"/>
      <c r="E28" s="150">
        <v>0</v>
      </c>
      <c r="F28" s="140">
        <f t="shared" si="0"/>
        <v>0</v>
      </c>
      <c r="G28" s="151"/>
      <c r="H28" s="152"/>
      <c r="I28" s="170">
        <v>23204</v>
      </c>
      <c r="J28" s="171" t="s">
        <v>50</v>
      </c>
      <c r="K28" s="159">
        <f t="shared" si="8"/>
        <v>0</v>
      </c>
      <c r="L28" s="168">
        <v>0</v>
      </c>
      <c r="M28" s="169"/>
      <c r="N28" s="169"/>
      <c r="O28" s="172" t="e">
        <f>#REF!</f>
        <v>#REF!</v>
      </c>
      <c r="P28" s="156"/>
      <c r="Q28" s="156"/>
      <c r="R28" s="156"/>
      <c r="S28" s="164"/>
      <c r="T28" s="156"/>
    </row>
    <row r="29" spans="1:20" s="55" customFormat="1" ht="40.5">
      <c r="A29" s="148"/>
      <c r="B29" s="139"/>
      <c r="C29" s="153"/>
      <c r="D29" s="140"/>
      <c r="E29" s="150">
        <v>0</v>
      </c>
      <c r="F29" s="140">
        <f t="shared" si="0"/>
        <v>0</v>
      </c>
      <c r="G29" s="151"/>
      <c r="H29" s="152"/>
      <c r="I29" s="170">
        <v>23304</v>
      </c>
      <c r="J29" s="171" t="s">
        <v>51</v>
      </c>
      <c r="K29" s="159">
        <f t="shared" si="8"/>
        <v>0</v>
      </c>
      <c r="L29" s="168"/>
      <c r="M29" s="169"/>
      <c r="N29" s="169"/>
      <c r="O29" s="172" t="e">
        <f>#REF!</f>
        <v>#REF!</v>
      </c>
      <c r="P29" s="156"/>
      <c r="Q29" s="156"/>
      <c r="R29" s="156"/>
      <c r="S29" s="164"/>
      <c r="T29" s="156"/>
    </row>
    <row r="30" spans="1:20" ht="67.5">
      <c r="A30" s="141">
        <v>1030144</v>
      </c>
      <c r="B30" s="142" t="s">
        <v>52</v>
      </c>
      <c r="C30" s="140">
        <v>12</v>
      </c>
      <c r="D30" s="140">
        <v>12</v>
      </c>
      <c r="E30" s="143"/>
      <c r="F30" s="140">
        <f t="shared" si="0"/>
        <v>7127</v>
      </c>
      <c r="G30" s="140">
        <f>龙口镇政府性基金收入!C7</f>
        <v>7127</v>
      </c>
      <c r="H30" s="140">
        <v>0</v>
      </c>
      <c r="I30" s="167">
        <v>21209</v>
      </c>
      <c r="J30" s="162" t="s">
        <v>53</v>
      </c>
      <c r="K30" s="159">
        <f t="shared" si="8"/>
        <v>7139</v>
      </c>
      <c r="L30" s="164">
        <f>D30+G30</f>
        <v>7139</v>
      </c>
      <c r="M30" s="164">
        <f>E30+H30</f>
        <v>0</v>
      </c>
      <c r="N30" s="156">
        <v>0</v>
      </c>
      <c r="O30" s="156">
        <v>0</v>
      </c>
      <c r="P30" s="156">
        <f t="shared" si="1"/>
        <v>0</v>
      </c>
      <c r="Q30" s="156">
        <f t="shared" si="3"/>
        <v>0</v>
      </c>
      <c r="R30" s="156">
        <f t="shared" si="4"/>
        <v>0</v>
      </c>
      <c r="S30" s="164">
        <f t="shared" si="5"/>
        <v>0</v>
      </c>
      <c r="T30" s="156">
        <f t="shared" si="2"/>
        <v>0</v>
      </c>
    </row>
    <row r="31" spans="1:20" ht="67.5">
      <c r="A31" s="141">
        <v>1030147</v>
      </c>
      <c r="B31" s="142" t="s">
        <v>54</v>
      </c>
      <c r="C31" s="140">
        <f>SUM(D31:E31)</f>
        <v>52</v>
      </c>
      <c r="D31" s="140">
        <v>45</v>
      </c>
      <c r="E31" s="143">
        <v>7</v>
      </c>
      <c r="F31" s="140">
        <f t="shared" si="0"/>
        <v>7127</v>
      </c>
      <c r="G31" s="140">
        <f>龙口镇政府性基金收入!C8</f>
        <v>7127</v>
      </c>
      <c r="H31" s="140">
        <v>0</v>
      </c>
      <c r="I31" s="167">
        <v>21211</v>
      </c>
      <c r="J31" s="162" t="s">
        <v>55</v>
      </c>
      <c r="K31" s="159">
        <f t="shared" si="8"/>
        <v>7179</v>
      </c>
      <c r="L31" s="164">
        <f>D31+G31</f>
        <v>7172</v>
      </c>
      <c r="M31" s="164">
        <f>E31+H31</f>
        <v>7</v>
      </c>
      <c r="N31" s="116"/>
      <c r="O31" s="116"/>
      <c r="P31" s="156">
        <f t="shared" si="1"/>
        <v>0</v>
      </c>
      <c r="Q31" s="156">
        <f t="shared" si="3"/>
        <v>0</v>
      </c>
      <c r="R31" s="156">
        <f t="shared" si="4"/>
        <v>0</v>
      </c>
      <c r="S31" s="164">
        <f t="shared" si="5"/>
        <v>0</v>
      </c>
      <c r="T31" s="156">
        <f t="shared" si="2"/>
        <v>0</v>
      </c>
    </row>
    <row r="32" spans="1:20" ht="81">
      <c r="A32" s="141"/>
      <c r="B32" s="142" t="s">
        <v>56</v>
      </c>
      <c r="C32" s="140">
        <f>SUM(D32:E32)</f>
        <v>3999</v>
      </c>
      <c r="D32" s="140">
        <v>261</v>
      </c>
      <c r="E32" s="143">
        <v>3738</v>
      </c>
      <c r="F32" s="140">
        <f t="shared" si="0"/>
        <v>0</v>
      </c>
      <c r="G32" s="140">
        <v>0</v>
      </c>
      <c r="H32" s="140">
        <f>H33+H34</f>
        <v>0</v>
      </c>
      <c r="I32" s="161">
        <v>21212</v>
      </c>
      <c r="J32" s="162" t="s">
        <v>57</v>
      </c>
      <c r="K32" s="159">
        <f>K33+K34</f>
        <v>3999</v>
      </c>
      <c r="L32" s="164">
        <f>K32-M32</f>
        <v>261</v>
      </c>
      <c r="M32" s="159">
        <f>M33+M34</f>
        <v>3738</v>
      </c>
      <c r="N32" s="159">
        <f>N33+N34</f>
        <v>0</v>
      </c>
      <c r="O32" s="159">
        <f>O33+O34</f>
        <v>0</v>
      </c>
      <c r="P32" s="156">
        <f t="shared" si="1"/>
        <v>0</v>
      </c>
      <c r="Q32" s="156">
        <f t="shared" si="3"/>
        <v>0</v>
      </c>
      <c r="R32" s="156">
        <f t="shared" si="4"/>
        <v>0</v>
      </c>
      <c r="S32" s="164">
        <v>0</v>
      </c>
      <c r="T32" s="156">
        <f t="shared" si="2"/>
        <v>0</v>
      </c>
    </row>
    <row r="33" spans="1:20" ht="40.5">
      <c r="A33" s="141"/>
      <c r="B33" s="139" t="s">
        <v>58</v>
      </c>
      <c r="C33" s="140">
        <f>SUM(D33:E33)</f>
        <v>2480</v>
      </c>
      <c r="D33" s="140">
        <v>0</v>
      </c>
      <c r="E33" s="146">
        <v>2480</v>
      </c>
      <c r="F33" s="140">
        <f t="shared" si="0"/>
        <v>0</v>
      </c>
      <c r="G33" s="140"/>
      <c r="H33" s="140">
        <v>0</v>
      </c>
      <c r="I33" s="167"/>
      <c r="J33" s="139" t="s">
        <v>58</v>
      </c>
      <c r="K33" s="159">
        <f>L33+M33</f>
        <v>2480</v>
      </c>
      <c r="L33" s="164">
        <f t="shared" ref="L33:M36" si="9">D33+G33</f>
        <v>0</v>
      </c>
      <c r="M33" s="164">
        <f t="shared" si="9"/>
        <v>2480</v>
      </c>
      <c r="N33" s="116"/>
      <c r="O33" s="116"/>
      <c r="P33" s="156">
        <f t="shared" si="1"/>
        <v>0</v>
      </c>
      <c r="Q33" s="156">
        <f t="shared" si="3"/>
        <v>0</v>
      </c>
      <c r="R33" s="156">
        <f t="shared" si="4"/>
        <v>0</v>
      </c>
      <c r="S33" s="164">
        <f t="shared" si="5"/>
        <v>0</v>
      </c>
      <c r="T33" s="156">
        <f t="shared" si="2"/>
        <v>0</v>
      </c>
    </row>
    <row r="34" spans="1:20" ht="27">
      <c r="A34" s="141"/>
      <c r="B34" s="139" t="s">
        <v>59</v>
      </c>
      <c r="C34" s="140">
        <f>SUM(D34:E34)</f>
        <v>1519</v>
      </c>
      <c r="D34" s="140">
        <v>261</v>
      </c>
      <c r="E34" s="146">
        <v>1258</v>
      </c>
      <c r="F34" s="140">
        <f t="shared" si="0"/>
        <v>0</v>
      </c>
      <c r="G34" s="140"/>
      <c r="H34" s="140">
        <v>0</v>
      </c>
      <c r="I34" s="167"/>
      <c r="J34" s="139" t="s">
        <v>59</v>
      </c>
      <c r="K34" s="159">
        <f>L34+M34</f>
        <v>1519</v>
      </c>
      <c r="L34" s="164">
        <f t="shared" si="9"/>
        <v>261</v>
      </c>
      <c r="M34" s="164">
        <f t="shared" si="9"/>
        <v>1258</v>
      </c>
      <c r="N34" s="116"/>
      <c r="O34" s="116"/>
      <c r="P34" s="156">
        <f t="shared" si="1"/>
        <v>0</v>
      </c>
      <c r="Q34" s="156">
        <f t="shared" si="3"/>
        <v>0</v>
      </c>
      <c r="R34" s="156">
        <f t="shared" si="4"/>
        <v>0</v>
      </c>
      <c r="S34" s="164">
        <v>0</v>
      </c>
      <c r="T34" s="156">
        <f t="shared" si="2"/>
        <v>0</v>
      </c>
    </row>
    <row r="35" spans="1:20" ht="67.5">
      <c r="A35" s="141">
        <v>1030156</v>
      </c>
      <c r="B35" s="142" t="s">
        <v>60</v>
      </c>
      <c r="C35" s="154">
        <f>SUM(D35:E35)</f>
        <v>38</v>
      </c>
      <c r="D35" s="140">
        <v>38</v>
      </c>
      <c r="E35" s="155">
        <v>0</v>
      </c>
      <c r="F35" s="140">
        <f t="shared" si="0"/>
        <v>450</v>
      </c>
      <c r="G35" s="156">
        <f>龙口镇政府性基金收入!C17</f>
        <v>450</v>
      </c>
      <c r="H35" s="156">
        <v>0</v>
      </c>
      <c r="I35" s="167">
        <v>21213</v>
      </c>
      <c r="J35" s="162" t="s">
        <v>61</v>
      </c>
      <c r="K35" s="159">
        <f>L35+M35</f>
        <v>488</v>
      </c>
      <c r="L35" s="164">
        <f>D35+G35</f>
        <v>488</v>
      </c>
      <c r="M35" s="164">
        <f t="shared" si="9"/>
        <v>0</v>
      </c>
      <c r="N35" s="156"/>
      <c r="O35" s="156"/>
      <c r="P35" s="156">
        <f t="shared" si="1"/>
        <v>0</v>
      </c>
      <c r="Q35" s="156">
        <f t="shared" si="3"/>
        <v>0</v>
      </c>
      <c r="R35" s="156">
        <f t="shared" si="4"/>
        <v>0</v>
      </c>
      <c r="S35" s="164">
        <f t="shared" si="5"/>
        <v>0</v>
      </c>
      <c r="T35" s="156">
        <f t="shared" si="2"/>
        <v>0</v>
      </c>
    </row>
    <row r="36" spans="1:20" ht="54">
      <c r="A36" s="141">
        <v>1030178</v>
      </c>
      <c r="B36" s="142" t="s">
        <v>62</v>
      </c>
      <c r="C36" s="154">
        <v>140</v>
      </c>
      <c r="D36" s="140">
        <v>140</v>
      </c>
      <c r="E36" s="155">
        <v>0</v>
      </c>
      <c r="F36" s="140">
        <f t="shared" si="0"/>
        <v>0</v>
      </c>
      <c r="G36" s="156">
        <f>龙口镇政府性基金收入!C20</f>
        <v>0</v>
      </c>
      <c r="H36" s="156">
        <v>0</v>
      </c>
      <c r="I36" s="167">
        <v>21214</v>
      </c>
      <c r="J36" s="162" t="s">
        <v>63</v>
      </c>
      <c r="K36" s="159">
        <f>L36+M36</f>
        <v>140</v>
      </c>
      <c r="L36" s="164">
        <f t="shared" si="9"/>
        <v>140</v>
      </c>
      <c r="M36" s="164">
        <f t="shared" si="9"/>
        <v>0</v>
      </c>
      <c r="N36" s="156"/>
      <c r="O36" s="156"/>
      <c r="P36" s="156">
        <f t="shared" si="1"/>
        <v>0</v>
      </c>
      <c r="Q36" s="156">
        <f t="shared" si="3"/>
        <v>0</v>
      </c>
      <c r="R36" s="156">
        <f t="shared" si="4"/>
        <v>0</v>
      </c>
      <c r="S36" s="164">
        <f t="shared" si="5"/>
        <v>0</v>
      </c>
      <c r="T36" s="156">
        <f t="shared" si="2"/>
        <v>0</v>
      </c>
    </row>
    <row r="37" spans="1:20">
      <c r="A37" s="141"/>
      <c r="B37" s="142"/>
      <c r="C37" s="154"/>
      <c r="D37" s="140"/>
      <c r="E37" s="155"/>
      <c r="F37" s="140">
        <f t="shared" si="0"/>
        <v>0</v>
      </c>
      <c r="G37" s="156"/>
      <c r="H37" s="156"/>
      <c r="I37" s="161">
        <v>213</v>
      </c>
      <c r="J37" s="162" t="s">
        <v>64</v>
      </c>
      <c r="K37" s="159">
        <f>K38</f>
        <v>34</v>
      </c>
      <c r="L37" s="164">
        <f>K37-M37</f>
        <v>0</v>
      </c>
      <c r="M37" s="156">
        <f>M38</f>
        <v>34</v>
      </c>
      <c r="N37" s="156">
        <f>N38</f>
        <v>0</v>
      </c>
      <c r="O37" s="156">
        <f>O38</f>
        <v>0</v>
      </c>
      <c r="P37" s="156">
        <f t="shared" si="1"/>
        <v>-34</v>
      </c>
      <c r="Q37" s="156">
        <f t="shared" si="3"/>
        <v>0</v>
      </c>
      <c r="R37" s="156">
        <f t="shared" si="4"/>
        <v>-34</v>
      </c>
      <c r="S37" s="164">
        <f t="shared" si="5"/>
        <v>0</v>
      </c>
      <c r="T37" s="156">
        <f t="shared" si="2"/>
        <v>0</v>
      </c>
    </row>
    <row r="38" spans="1:20" ht="54">
      <c r="A38" s="141"/>
      <c r="B38" s="142" t="s">
        <v>65</v>
      </c>
      <c r="C38" s="154">
        <v>34</v>
      </c>
      <c r="D38" s="140">
        <v>0</v>
      </c>
      <c r="E38" s="155">
        <v>34</v>
      </c>
      <c r="F38" s="140">
        <f t="shared" si="0"/>
        <v>0</v>
      </c>
      <c r="G38" s="156"/>
      <c r="H38" s="156"/>
      <c r="I38" s="167">
        <v>21366</v>
      </c>
      <c r="J38" s="173" t="s">
        <v>66</v>
      </c>
      <c r="K38" s="159">
        <f>L38+M38</f>
        <v>34</v>
      </c>
      <c r="L38" s="164">
        <f>D38+G38</f>
        <v>0</v>
      </c>
      <c r="M38" s="164">
        <f>E38+H38</f>
        <v>34</v>
      </c>
      <c r="N38" s="116"/>
      <c r="O38" s="116"/>
      <c r="P38" s="156">
        <f t="shared" si="1"/>
        <v>0</v>
      </c>
      <c r="Q38" s="156">
        <f t="shared" si="3"/>
        <v>0</v>
      </c>
      <c r="R38" s="156">
        <f t="shared" si="4"/>
        <v>0</v>
      </c>
      <c r="S38" s="164">
        <f t="shared" si="5"/>
        <v>0</v>
      </c>
      <c r="T38" s="156">
        <f t="shared" si="2"/>
        <v>0</v>
      </c>
    </row>
    <row r="39" spans="1:20" ht="27">
      <c r="A39" s="141"/>
      <c r="B39" s="142"/>
      <c r="C39" s="154">
        <v>0</v>
      </c>
      <c r="D39" s="140">
        <v>0</v>
      </c>
      <c r="E39" s="155">
        <v>0</v>
      </c>
      <c r="F39" s="140">
        <f t="shared" si="0"/>
        <v>0</v>
      </c>
      <c r="G39" s="156"/>
      <c r="H39" s="156"/>
      <c r="I39" s="161">
        <v>214</v>
      </c>
      <c r="J39" s="162" t="s">
        <v>67</v>
      </c>
      <c r="K39" s="159">
        <f>K40</f>
        <v>20</v>
      </c>
      <c r="L39" s="164">
        <f>K39-M39</f>
        <v>0</v>
      </c>
      <c r="M39" s="156">
        <f>M40</f>
        <v>20</v>
      </c>
      <c r="N39" s="156">
        <f>N40</f>
        <v>0</v>
      </c>
      <c r="O39" s="156">
        <f>O40</f>
        <v>0</v>
      </c>
      <c r="P39" s="156">
        <f t="shared" si="1"/>
        <v>-20</v>
      </c>
      <c r="Q39" s="156">
        <f t="shared" si="3"/>
        <v>0</v>
      </c>
      <c r="R39" s="156">
        <f t="shared" si="4"/>
        <v>-20</v>
      </c>
      <c r="S39" s="164">
        <f t="shared" si="5"/>
        <v>0</v>
      </c>
      <c r="T39" s="156">
        <f t="shared" si="2"/>
        <v>0</v>
      </c>
    </row>
    <row r="40" spans="1:20" ht="54">
      <c r="A40" s="141"/>
      <c r="B40" s="142" t="s">
        <v>68</v>
      </c>
      <c r="C40" s="154">
        <v>20</v>
      </c>
      <c r="D40" s="140">
        <v>0</v>
      </c>
      <c r="E40" s="155">
        <v>20</v>
      </c>
      <c r="F40" s="140">
        <f t="shared" si="0"/>
        <v>0</v>
      </c>
      <c r="G40" s="156"/>
      <c r="H40" s="156">
        <v>0</v>
      </c>
      <c r="I40" s="167">
        <v>21463</v>
      </c>
      <c r="J40" s="173" t="s">
        <v>69</v>
      </c>
      <c r="K40" s="159">
        <f>L40+M40</f>
        <v>20</v>
      </c>
      <c r="L40" s="164">
        <f>D40+G40</f>
        <v>0</v>
      </c>
      <c r="M40" s="164">
        <f>E40+H40</f>
        <v>20</v>
      </c>
      <c r="N40" s="116"/>
      <c r="O40" s="116"/>
      <c r="P40" s="156">
        <f t="shared" si="1"/>
        <v>0</v>
      </c>
      <c r="Q40" s="156">
        <f t="shared" si="3"/>
        <v>0</v>
      </c>
      <c r="R40" s="156">
        <f t="shared" si="4"/>
        <v>0</v>
      </c>
      <c r="S40" s="164">
        <f t="shared" si="5"/>
        <v>0</v>
      </c>
      <c r="T40" s="156">
        <f t="shared" si="2"/>
        <v>0</v>
      </c>
    </row>
    <row r="41" spans="1:20">
      <c r="A41" s="141"/>
      <c r="B41" s="142"/>
      <c r="C41" s="154"/>
      <c r="D41" s="140"/>
      <c r="E41" s="155"/>
      <c r="F41" s="140">
        <f t="shared" si="0"/>
        <v>0</v>
      </c>
      <c r="G41" s="156"/>
      <c r="H41" s="156"/>
      <c r="I41" s="161">
        <v>229</v>
      </c>
      <c r="J41" s="162" t="s">
        <v>70</v>
      </c>
      <c r="K41" s="159" t="e">
        <f>K42+K43+K44</f>
        <v>#REF!</v>
      </c>
      <c r="L41" s="164" t="e">
        <f>K41-M41</f>
        <v>#REF!</v>
      </c>
      <c r="M41" s="156">
        <f>M42+M43+M44</f>
        <v>422</v>
      </c>
      <c r="N41" s="156">
        <f>N42+N43+N44</f>
        <v>0</v>
      </c>
      <c r="O41" s="156">
        <f>O42+O43+O44</f>
        <v>0</v>
      </c>
      <c r="P41" s="156" t="e">
        <f t="shared" si="1"/>
        <v>#REF!</v>
      </c>
      <c r="Q41" s="156" t="e">
        <f t="shared" si="3"/>
        <v>#REF!</v>
      </c>
      <c r="R41" s="156">
        <f t="shared" si="4"/>
        <v>-422</v>
      </c>
      <c r="S41" s="156">
        <f>S42+S43+S44</f>
        <v>0</v>
      </c>
      <c r="T41" s="156"/>
    </row>
    <row r="42" spans="1:20" ht="67.5">
      <c r="A42" s="141"/>
      <c r="B42" s="142"/>
      <c r="C42" s="154">
        <v>0</v>
      </c>
      <c r="D42" s="140">
        <v>0</v>
      </c>
      <c r="E42" s="155">
        <v>0</v>
      </c>
      <c r="F42" s="140">
        <f t="shared" si="0"/>
        <v>0</v>
      </c>
      <c r="G42" s="156"/>
      <c r="H42" s="156"/>
      <c r="I42" s="167">
        <v>22904</v>
      </c>
      <c r="J42" s="162" t="s">
        <v>71</v>
      </c>
      <c r="K42" s="159"/>
      <c r="L42" s="164">
        <f>K42-M42</f>
        <v>0</v>
      </c>
      <c r="M42" s="156"/>
      <c r="N42" s="116"/>
      <c r="O42" s="116"/>
      <c r="P42" s="156">
        <f t="shared" si="1"/>
        <v>0</v>
      </c>
      <c r="Q42" s="156">
        <f t="shared" si="3"/>
        <v>0</v>
      </c>
      <c r="R42" s="156">
        <f t="shared" si="4"/>
        <v>0</v>
      </c>
      <c r="S42" s="164">
        <f t="shared" si="5"/>
        <v>0</v>
      </c>
      <c r="T42" s="156">
        <f t="shared" si="2"/>
        <v>0</v>
      </c>
    </row>
    <row r="43" spans="1:20" ht="54">
      <c r="A43" s="141"/>
      <c r="B43" s="142" t="s">
        <v>72</v>
      </c>
      <c r="C43" s="154">
        <v>0</v>
      </c>
      <c r="D43" s="140">
        <v>0</v>
      </c>
      <c r="E43" s="155">
        <v>0</v>
      </c>
      <c r="F43" s="140">
        <f t="shared" si="0"/>
        <v>140</v>
      </c>
      <c r="G43" s="156"/>
      <c r="H43" s="154">
        <v>140</v>
      </c>
      <c r="I43" s="167">
        <v>22908</v>
      </c>
      <c r="J43" s="162" t="s">
        <v>73</v>
      </c>
      <c r="K43" s="159">
        <f>L43+M43</f>
        <v>140</v>
      </c>
      <c r="L43" s="164">
        <f t="shared" ref="L43:M45" si="10">D43+G43</f>
        <v>0</v>
      </c>
      <c r="M43" s="164">
        <f t="shared" si="10"/>
        <v>140</v>
      </c>
      <c r="N43" s="116"/>
      <c r="O43" s="116"/>
      <c r="P43" s="156">
        <f t="shared" si="1"/>
        <v>0</v>
      </c>
      <c r="Q43" s="156">
        <f t="shared" si="3"/>
        <v>0</v>
      </c>
      <c r="R43" s="156">
        <f t="shared" si="4"/>
        <v>0</v>
      </c>
      <c r="S43" s="164">
        <f t="shared" si="5"/>
        <v>0</v>
      </c>
      <c r="T43" s="156">
        <f t="shared" si="2"/>
        <v>0</v>
      </c>
    </row>
    <row r="44" spans="1:20" ht="53.45" customHeight="1">
      <c r="A44" s="141">
        <v>1030155</v>
      </c>
      <c r="B44" s="142" t="s">
        <v>74</v>
      </c>
      <c r="C44" s="154">
        <f>SUM(D44:E44)</f>
        <v>529.9</v>
      </c>
      <c r="D44" s="140">
        <f>D45+D50</f>
        <v>247.9</v>
      </c>
      <c r="E44" s="140">
        <f>E45+E50</f>
        <v>282</v>
      </c>
      <c r="F44" s="140" t="e">
        <f t="shared" si="0"/>
        <v>#REF!</v>
      </c>
      <c r="G44" s="156" t="e">
        <f>G45+G50</f>
        <v>#REF!</v>
      </c>
      <c r="H44" s="156">
        <f>H45+H50</f>
        <v>0</v>
      </c>
      <c r="I44" s="167">
        <v>22960</v>
      </c>
      <c r="J44" s="162" t="s">
        <v>75</v>
      </c>
      <c r="K44" s="159" t="e">
        <f>L44+M44</f>
        <v>#REF!</v>
      </c>
      <c r="L44" s="164" t="e">
        <f t="shared" si="10"/>
        <v>#REF!</v>
      </c>
      <c r="M44" s="164">
        <f t="shared" si="10"/>
        <v>282</v>
      </c>
      <c r="N44" s="156">
        <f>N45+N50</f>
        <v>0</v>
      </c>
      <c r="O44" s="156">
        <f>O45+O50</f>
        <v>0</v>
      </c>
      <c r="P44" s="156" t="e">
        <f t="shared" si="1"/>
        <v>#REF!</v>
      </c>
      <c r="Q44" s="156"/>
      <c r="R44" s="156"/>
      <c r="S44" s="164"/>
      <c r="T44" s="156">
        <f t="shared" si="2"/>
        <v>0</v>
      </c>
    </row>
    <row r="45" spans="1:20">
      <c r="A45" s="141"/>
      <c r="B45" s="142" t="s">
        <v>76</v>
      </c>
      <c r="C45" s="154">
        <f t="shared" ref="C45:C50" si="11">SUM(D45:E45)</f>
        <v>440</v>
      </c>
      <c r="D45" s="140">
        <v>190</v>
      </c>
      <c r="E45" s="157">
        <v>250</v>
      </c>
      <c r="F45" s="140" t="e">
        <f t="shared" si="0"/>
        <v>#REF!</v>
      </c>
      <c r="G45" s="158" t="e">
        <f>SUM(G46:G49)</f>
        <v>#REF!</v>
      </c>
      <c r="H45" s="158">
        <f>SUM(H46:H49)</f>
        <v>0</v>
      </c>
      <c r="I45" s="167"/>
      <c r="J45" s="162" t="s">
        <v>76</v>
      </c>
      <c r="K45" s="159" t="e">
        <f>SUM(L45:M45)</f>
        <v>#REF!</v>
      </c>
      <c r="L45" s="159" t="e">
        <f t="shared" si="10"/>
        <v>#REF!</v>
      </c>
      <c r="M45" s="159">
        <f t="shared" si="10"/>
        <v>250</v>
      </c>
      <c r="N45" s="159">
        <f>N46+N47+N48+N49</f>
        <v>0</v>
      </c>
      <c r="O45" s="159">
        <f>O46+O47+O48+O49</f>
        <v>0</v>
      </c>
      <c r="P45" s="156"/>
      <c r="Q45" s="156"/>
      <c r="R45" s="156"/>
      <c r="S45" s="164"/>
      <c r="T45" s="156">
        <f t="shared" si="2"/>
        <v>0</v>
      </c>
    </row>
    <row r="46" spans="1:20" ht="48.6" customHeight="1">
      <c r="A46" s="141"/>
      <c r="B46" s="139" t="s">
        <v>77</v>
      </c>
      <c r="C46" s="154">
        <f t="shared" si="11"/>
        <v>921</v>
      </c>
      <c r="D46" s="140">
        <v>681</v>
      </c>
      <c r="E46" s="155">
        <v>240</v>
      </c>
      <c r="F46" s="140" t="e">
        <f t="shared" si="0"/>
        <v>#REF!</v>
      </c>
      <c r="G46" s="156" t="e">
        <f>#REF!</f>
        <v>#REF!</v>
      </c>
      <c r="H46" s="156">
        <v>0</v>
      </c>
      <c r="I46" s="167"/>
      <c r="J46" s="139" t="s">
        <v>77</v>
      </c>
      <c r="K46" s="159" t="e">
        <f>L46+M46</f>
        <v>#REF!</v>
      </c>
      <c r="L46" s="164" t="e">
        <f t="shared" ref="L46:M49" si="12">D46+G46</f>
        <v>#REF!</v>
      </c>
      <c r="M46" s="164">
        <f t="shared" si="12"/>
        <v>240</v>
      </c>
      <c r="N46" s="116"/>
      <c r="O46" s="116"/>
      <c r="P46" s="156" t="e">
        <f t="shared" si="1"/>
        <v>#REF!</v>
      </c>
      <c r="Q46" s="156" t="e">
        <f t="shared" si="3"/>
        <v>#REF!</v>
      </c>
      <c r="R46" s="156">
        <f t="shared" si="4"/>
        <v>0</v>
      </c>
      <c r="S46" s="164">
        <v>0</v>
      </c>
      <c r="T46" s="156"/>
    </row>
    <row r="47" spans="1:20" ht="48.6" customHeight="1">
      <c r="A47" s="141"/>
      <c r="B47" s="139" t="s">
        <v>78</v>
      </c>
      <c r="C47" s="154">
        <f t="shared" si="11"/>
        <v>59</v>
      </c>
      <c r="D47" s="140">
        <v>0</v>
      </c>
      <c r="E47" s="155">
        <v>59</v>
      </c>
      <c r="F47" s="140">
        <f t="shared" si="0"/>
        <v>0</v>
      </c>
      <c r="G47" s="156"/>
      <c r="H47" s="156">
        <v>0</v>
      </c>
      <c r="I47" s="167"/>
      <c r="J47" s="139" t="s">
        <v>78</v>
      </c>
      <c r="K47" s="159">
        <f>L47+M47</f>
        <v>59</v>
      </c>
      <c r="L47" s="164">
        <f t="shared" si="12"/>
        <v>0</v>
      </c>
      <c r="M47" s="164">
        <f t="shared" si="12"/>
        <v>59</v>
      </c>
      <c r="N47" s="116"/>
      <c r="O47" s="116"/>
      <c r="P47" s="156">
        <f t="shared" si="1"/>
        <v>0</v>
      </c>
      <c r="Q47" s="156">
        <f t="shared" si="3"/>
        <v>0</v>
      </c>
      <c r="R47" s="156">
        <f t="shared" si="4"/>
        <v>0</v>
      </c>
      <c r="S47" s="164">
        <f t="shared" si="5"/>
        <v>0</v>
      </c>
      <c r="T47" s="156">
        <f t="shared" si="2"/>
        <v>0</v>
      </c>
    </row>
    <row r="48" spans="1:20" ht="48.6" customHeight="1">
      <c r="A48" s="141"/>
      <c r="B48" s="139" t="s">
        <v>79</v>
      </c>
      <c r="C48" s="154">
        <f t="shared" si="11"/>
        <v>-331</v>
      </c>
      <c r="D48" s="140">
        <v>-390</v>
      </c>
      <c r="E48" s="155">
        <v>59</v>
      </c>
      <c r="F48" s="140">
        <f t="shared" si="0"/>
        <v>0</v>
      </c>
      <c r="G48" s="156"/>
      <c r="H48" s="156">
        <v>0</v>
      </c>
      <c r="I48" s="167"/>
      <c r="J48" s="139" t="s">
        <v>79</v>
      </c>
      <c r="K48" s="159">
        <f>L48+M48</f>
        <v>-331</v>
      </c>
      <c r="L48" s="164">
        <f t="shared" si="12"/>
        <v>-390</v>
      </c>
      <c r="M48" s="164">
        <f t="shared" si="12"/>
        <v>59</v>
      </c>
      <c r="N48" s="116"/>
      <c r="O48" s="116"/>
      <c r="P48" s="156">
        <f t="shared" si="1"/>
        <v>0</v>
      </c>
      <c r="Q48" s="156">
        <f t="shared" si="3"/>
        <v>0</v>
      </c>
      <c r="R48" s="156">
        <f t="shared" si="4"/>
        <v>0</v>
      </c>
      <c r="S48" s="164">
        <f t="shared" si="5"/>
        <v>0</v>
      </c>
      <c r="T48" s="156"/>
    </row>
    <row r="49" spans="1:20" ht="49.15" customHeight="1">
      <c r="A49" s="141"/>
      <c r="B49" s="139" t="s">
        <v>80</v>
      </c>
      <c r="C49" s="154">
        <f t="shared" si="11"/>
        <v>9</v>
      </c>
      <c r="D49" s="140">
        <v>0</v>
      </c>
      <c r="E49" s="155">
        <v>9</v>
      </c>
      <c r="F49" s="140">
        <f t="shared" si="0"/>
        <v>0</v>
      </c>
      <c r="G49" s="156"/>
      <c r="H49" s="156">
        <v>0</v>
      </c>
      <c r="I49" s="167"/>
      <c r="J49" s="139" t="s">
        <v>80</v>
      </c>
      <c r="K49" s="159">
        <f>L49+M49</f>
        <v>9</v>
      </c>
      <c r="L49" s="164">
        <f t="shared" si="12"/>
        <v>0</v>
      </c>
      <c r="M49" s="164">
        <f t="shared" si="12"/>
        <v>9</v>
      </c>
      <c r="N49" s="116"/>
      <c r="O49" s="116"/>
      <c r="P49" s="156">
        <f t="shared" si="1"/>
        <v>0</v>
      </c>
      <c r="Q49" s="156">
        <f t="shared" si="3"/>
        <v>0</v>
      </c>
      <c r="R49" s="156">
        <f t="shared" si="4"/>
        <v>0</v>
      </c>
      <c r="S49" s="164">
        <f t="shared" si="5"/>
        <v>0</v>
      </c>
      <c r="T49" s="156">
        <f t="shared" si="2"/>
        <v>0</v>
      </c>
    </row>
    <row r="50" spans="1:20">
      <c r="A50" s="141"/>
      <c r="B50" s="142" t="s">
        <v>81</v>
      </c>
      <c r="C50" s="154">
        <f t="shared" si="11"/>
        <v>89.9</v>
      </c>
      <c r="D50" s="140">
        <v>57.9</v>
      </c>
      <c r="E50" s="157">
        <v>32</v>
      </c>
      <c r="F50" s="140" t="e">
        <f t="shared" si="0"/>
        <v>#REF!</v>
      </c>
      <c r="G50" s="159" t="e">
        <f>#REF!</f>
        <v>#REF!</v>
      </c>
      <c r="H50" s="156">
        <v>0</v>
      </c>
      <c r="I50" s="167"/>
      <c r="J50" s="162" t="s">
        <v>81</v>
      </c>
      <c r="K50" s="159" t="e">
        <f>L50+M50</f>
        <v>#REF!</v>
      </c>
      <c r="L50" s="164" t="e">
        <f>D50+G50</f>
        <v>#REF!</v>
      </c>
      <c r="M50" s="164">
        <f>E50+H50</f>
        <v>32</v>
      </c>
      <c r="N50" s="138"/>
      <c r="O50" s="138"/>
      <c r="P50" s="156" t="e">
        <f t="shared" si="1"/>
        <v>#REF!</v>
      </c>
      <c r="Q50" s="156" t="e">
        <f t="shared" si="3"/>
        <v>#REF!</v>
      </c>
      <c r="R50" s="156">
        <f t="shared" si="4"/>
        <v>0</v>
      </c>
      <c r="S50" s="164" t="e">
        <f t="shared" si="5"/>
        <v>#REF!</v>
      </c>
      <c r="T50" s="156" t="e">
        <f t="shared" si="2"/>
        <v>#REF!</v>
      </c>
    </row>
  </sheetData>
  <mergeCells count="18">
    <mergeCell ref="S3:S5"/>
    <mergeCell ref="T3:T5"/>
    <mergeCell ref="A1:S1"/>
    <mergeCell ref="A3:H3"/>
    <mergeCell ref="I3:O3"/>
    <mergeCell ref="P3:R3"/>
    <mergeCell ref="C4:E4"/>
    <mergeCell ref="F4:H4"/>
    <mergeCell ref="K4:M4"/>
    <mergeCell ref="A4:A5"/>
    <mergeCell ref="B4:B5"/>
    <mergeCell ref="I4:I5"/>
    <mergeCell ref="J4:J5"/>
    <mergeCell ref="N4:N5"/>
    <mergeCell ref="O4:O5"/>
    <mergeCell ref="P4:P5"/>
    <mergeCell ref="Q4:Q5"/>
    <mergeCell ref="R4:R5"/>
  </mergeCells>
  <phoneticPr fontId="22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8"/>
  <sheetViews>
    <sheetView tabSelected="1" topLeftCell="B16" workbookViewId="0">
      <selection activeCell="A2" sqref="A2:H2"/>
    </sheetView>
  </sheetViews>
  <sheetFormatPr defaultColWidth="9" defaultRowHeight="13.5"/>
  <cols>
    <col min="1" max="1" width="42" style="86" customWidth="1"/>
    <col min="2" max="4" width="11.125" style="86" customWidth="1"/>
    <col min="5" max="5" width="61.625" style="86" customWidth="1"/>
    <col min="6" max="7" width="11.125" style="87" customWidth="1"/>
    <col min="8" max="8" width="10.625" style="88" customWidth="1"/>
    <col min="9" max="16384" width="9" style="86"/>
  </cols>
  <sheetData>
    <row r="1" spans="1:8" ht="14.25">
      <c r="A1" s="89" t="s">
        <v>85</v>
      </c>
    </row>
    <row r="2" spans="1:8" ht="25.5">
      <c r="A2" s="201" t="s">
        <v>86</v>
      </c>
      <c r="B2" s="201"/>
      <c r="C2" s="201"/>
      <c r="D2" s="201"/>
      <c r="E2" s="201"/>
      <c r="F2" s="201"/>
      <c r="G2" s="201"/>
      <c r="H2" s="201"/>
    </row>
    <row r="3" spans="1:8" ht="14.25">
      <c r="A3" s="90"/>
      <c r="B3" s="90"/>
      <c r="C3" s="91"/>
      <c r="D3" s="91"/>
      <c r="E3" s="90"/>
      <c r="F3" s="92"/>
      <c r="G3" s="93"/>
      <c r="H3" s="94" t="s">
        <v>1</v>
      </c>
    </row>
    <row r="4" spans="1:8" ht="24.75" customHeight="1">
      <c r="A4" s="202" t="s">
        <v>87</v>
      </c>
      <c r="B4" s="203"/>
      <c r="C4" s="203"/>
      <c r="D4" s="204"/>
      <c r="E4" s="202" t="s">
        <v>88</v>
      </c>
      <c r="F4" s="203"/>
      <c r="G4" s="203"/>
      <c r="H4" s="204"/>
    </row>
    <row r="5" spans="1:8" ht="30.75" customHeight="1">
      <c r="A5" s="95" t="s">
        <v>8</v>
      </c>
      <c r="B5" s="96" t="s">
        <v>89</v>
      </c>
      <c r="C5" s="97" t="s">
        <v>90</v>
      </c>
      <c r="D5" s="98" t="s">
        <v>91</v>
      </c>
      <c r="E5" s="95" t="s">
        <v>8</v>
      </c>
      <c r="F5" s="99" t="s">
        <v>89</v>
      </c>
      <c r="G5" s="100" t="s">
        <v>90</v>
      </c>
      <c r="H5" s="101" t="s">
        <v>91</v>
      </c>
    </row>
    <row r="6" spans="1:8" ht="21.75" customHeight="1">
      <c r="A6" s="102" t="s">
        <v>17</v>
      </c>
      <c r="B6" s="103">
        <f>龙口镇政府性基金收入!D5</f>
        <v>1077</v>
      </c>
      <c r="C6" s="103">
        <f>龙口镇政府性基金收入!E5</f>
        <v>363</v>
      </c>
      <c r="D6" s="104">
        <f>龙口镇政府性基金收入!H5</f>
        <v>-96.002642880739998</v>
      </c>
      <c r="E6" s="102" t="s">
        <v>18</v>
      </c>
      <c r="F6" s="105">
        <f>龙口镇政府性基金支出!D5</f>
        <v>3944</v>
      </c>
      <c r="G6" s="105">
        <f>龙口镇政府性基金支出!E5</f>
        <v>4105</v>
      </c>
      <c r="H6" s="106">
        <f>龙口镇政府性基金支出!H5</f>
        <v>-60.975377887631907</v>
      </c>
    </row>
    <row r="7" spans="1:8" ht="21.75" customHeight="1">
      <c r="A7" s="107" t="s">
        <v>92</v>
      </c>
      <c r="B7" s="108">
        <f>龙口镇政府性基金收入!D$6</f>
        <v>0</v>
      </c>
      <c r="C7" s="108">
        <f>龙口镇政府性基金收入!E$6</f>
        <v>0</v>
      </c>
      <c r="D7" s="109" t="str">
        <f>龙口镇政府性基金收入!H$6</f>
        <v/>
      </c>
      <c r="E7" s="110" t="s">
        <v>93</v>
      </c>
      <c r="F7" s="111">
        <f>龙口镇政府性基金支出!D6</f>
        <v>0</v>
      </c>
      <c r="G7" s="111">
        <f>龙口镇政府性基金支出!E6</f>
        <v>0</v>
      </c>
      <c r="H7" s="112" t="str">
        <f>龙口镇政府性基金支出!H6</f>
        <v/>
      </c>
    </row>
    <row r="8" spans="1:8" ht="21.75" customHeight="1">
      <c r="A8" s="107" t="s">
        <v>94</v>
      </c>
      <c r="B8" s="108">
        <f>龙口镇政府性基金收入!D$7</f>
        <v>627</v>
      </c>
      <c r="C8" s="108">
        <f>龙口镇政府性基金收入!E$7</f>
        <v>0</v>
      </c>
      <c r="D8" s="109">
        <f>龙口镇政府性基金收入!H$7</f>
        <v>-100</v>
      </c>
      <c r="E8" s="110" t="s">
        <v>95</v>
      </c>
      <c r="F8" s="113">
        <f>龙口镇政府性基金支出!D10</f>
        <v>50</v>
      </c>
      <c r="G8" s="113">
        <f>龙口镇政府性基金支出!E10</f>
        <v>146</v>
      </c>
      <c r="H8" s="114">
        <f>龙口镇政府性基金支出!H10</f>
        <v>28.0701754385965</v>
      </c>
    </row>
    <row r="9" spans="1:8" ht="21.75" customHeight="1">
      <c r="A9" s="107" t="s">
        <v>96</v>
      </c>
      <c r="B9" s="108">
        <f>龙口镇政府性基金收入!D$13</f>
        <v>0</v>
      </c>
      <c r="C9" s="108">
        <f>龙口镇政府性基金收入!E$13</f>
        <v>0</v>
      </c>
      <c r="D9" s="109" t="str">
        <f>龙口镇政府性基金收入!H$13</f>
        <v/>
      </c>
      <c r="E9" s="110" t="s">
        <v>97</v>
      </c>
      <c r="F9" s="113">
        <f>龙口镇政府性基金支出!D11</f>
        <v>50</v>
      </c>
      <c r="G9" s="113">
        <f>龙口镇政府性基金支出!E11</f>
        <v>146</v>
      </c>
      <c r="H9" s="114">
        <f>龙口镇政府性基金支出!H11</f>
        <v>28.0701754385965</v>
      </c>
    </row>
    <row r="10" spans="1:8" ht="21.75" customHeight="1">
      <c r="A10" s="107" t="s">
        <v>98</v>
      </c>
      <c r="B10" s="108">
        <f>龙口镇政府性基金收入!D$16</f>
        <v>0</v>
      </c>
      <c r="C10" s="108">
        <f>龙口镇政府性基金收入!E$16</f>
        <v>0</v>
      </c>
      <c r="D10" s="109" t="str">
        <f>龙口镇政府性基金收入!H$16</f>
        <v/>
      </c>
      <c r="E10" s="110" t="s">
        <v>99</v>
      </c>
      <c r="F10" s="113">
        <f>龙口镇政府性基金支出!D19</f>
        <v>3848</v>
      </c>
      <c r="G10" s="113">
        <f>龙口镇政府性基金支出!E19</f>
        <v>3915</v>
      </c>
      <c r="H10" s="114">
        <f>龙口镇政府性基金支出!H19</f>
        <v>-62.173913043478258</v>
      </c>
    </row>
    <row r="11" spans="1:8" ht="21.75" customHeight="1">
      <c r="A11" s="107" t="s">
        <v>100</v>
      </c>
      <c r="B11" s="108">
        <f>龙口镇政府性基金收入!D$17</f>
        <v>450</v>
      </c>
      <c r="C11" s="108">
        <f>龙口镇政府性基金收入!E$17</f>
        <v>363</v>
      </c>
      <c r="D11" s="109">
        <f>龙口镇政府性基金收入!H$17</f>
        <v>-13.157894736842101</v>
      </c>
      <c r="E11" s="110" t="s">
        <v>101</v>
      </c>
      <c r="F11" s="113">
        <f>龙口镇政府性基金支出!D20</f>
        <v>3126</v>
      </c>
      <c r="G11" s="113">
        <f>龙口镇政府性基金支出!E20</f>
        <v>3334</v>
      </c>
      <c r="H11" s="114">
        <f>龙口镇政府性基金支出!H20</f>
        <v>-65.889093513402912</v>
      </c>
    </row>
    <row r="12" spans="1:8" ht="21.75" customHeight="1">
      <c r="A12" s="115" t="s">
        <v>102</v>
      </c>
      <c r="B12" s="108">
        <f>龙口镇政府性基金收入!D$18</f>
        <v>0</v>
      </c>
      <c r="C12" s="108">
        <f>龙口镇政府性基金收入!E$18</f>
        <v>0</v>
      </c>
      <c r="D12" s="109" t="str">
        <f>龙口镇政府性基金收入!H$18</f>
        <v/>
      </c>
      <c r="E12" s="110" t="s">
        <v>103</v>
      </c>
      <c r="F12" s="113">
        <f>龙口镇政府性基金支出!D28</f>
        <v>204</v>
      </c>
      <c r="G12" s="113">
        <f>龙口镇政府性基金支出!E28</f>
        <v>150</v>
      </c>
      <c r="H12" s="114">
        <f>龙口镇政府性基金支出!H28</f>
        <v>38.8888888888889</v>
      </c>
    </row>
    <row r="13" spans="1:8" ht="21.75" customHeight="1">
      <c r="A13" s="116" t="s">
        <v>104</v>
      </c>
      <c r="B13" s="117">
        <f>龙口镇政府性基金收入!D$19</f>
        <v>0</v>
      </c>
      <c r="C13" s="117">
        <f>龙口镇政府性基金收入!E$19</f>
        <v>0</v>
      </c>
      <c r="D13" s="114">
        <v>0</v>
      </c>
      <c r="E13" s="110" t="s">
        <v>105</v>
      </c>
      <c r="F13" s="113">
        <f>龙口镇政府性基金支出!D29</f>
        <v>68</v>
      </c>
      <c r="G13" s="113">
        <f>龙口镇政府性基金支出!E29</f>
        <v>68</v>
      </c>
      <c r="H13" s="114">
        <f>龙口镇政府性基金支出!H29</f>
        <v>36</v>
      </c>
    </row>
    <row r="14" spans="1:8" ht="32.25" customHeight="1">
      <c r="A14" s="118" t="s">
        <v>106</v>
      </c>
      <c r="B14" s="119">
        <f>龙口镇政府性基金收入!D$20</f>
        <v>2811</v>
      </c>
      <c r="C14" s="119">
        <f>龙口镇政府性基金收入!E$20</f>
        <v>3739</v>
      </c>
      <c r="D14" s="120">
        <f>龙口镇政府性基金收入!H$20</f>
        <v>582.29927007299295</v>
      </c>
      <c r="E14" s="110" t="s">
        <v>107</v>
      </c>
      <c r="F14" s="113">
        <f>龙口镇政府性基金支出!D33</f>
        <v>450</v>
      </c>
      <c r="G14" s="113">
        <f>龙口镇政府性基金支出!E33</f>
        <v>363</v>
      </c>
      <c r="H14" s="114">
        <f>龙口镇政府性基金支出!H33</f>
        <v>-13.157894736842101</v>
      </c>
    </row>
    <row r="15" spans="1:8" ht="21.75" customHeight="1">
      <c r="A15" s="121" t="s">
        <v>108</v>
      </c>
      <c r="B15" s="119">
        <f>龙口镇政府性基金收入!D$23</f>
        <v>56</v>
      </c>
      <c r="C15" s="119">
        <f>龙口镇政府性基金收入!E$23</f>
        <v>56</v>
      </c>
      <c r="D15" s="120">
        <f>龙口镇政府性基金收入!H$23</f>
        <v>-94.0803382663848</v>
      </c>
      <c r="E15" s="122" t="s">
        <v>109</v>
      </c>
      <c r="F15" s="123">
        <f>龙口镇政府性基金支出!D41</f>
        <v>0</v>
      </c>
      <c r="G15" s="123">
        <f>龙口镇政府性基金支出!E41</f>
        <v>0</v>
      </c>
      <c r="H15" s="124" t="str">
        <f>龙口镇政府性基金支出!H41</f>
        <v/>
      </c>
    </row>
    <row r="16" spans="1:8" ht="21.75" customHeight="1">
      <c r="A16" s="121" t="s">
        <v>110</v>
      </c>
      <c r="B16" s="119">
        <f>龙口镇政府性基金收入!D$25</f>
        <v>0</v>
      </c>
      <c r="C16" s="119">
        <f>龙口镇政府性基金收入!E$25</f>
        <v>0</v>
      </c>
      <c r="D16" s="120" t="str">
        <f>龙口镇政府性基金收入!H$25</f>
        <v/>
      </c>
      <c r="E16" s="110" t="s">
        <v>111</v>
      </c>
      <c r="F16" s="123">
        <f>龙口镇政府性基金支出!D46</f>
        <v>38</v>
      </c>
      <c r="G16" s="123">
        <f>龙口镇政府性基金支出!E46</f>
        <v>36</v>
      </c>
      <c r="H16" s="124">
        <f>龙口镇政府性基金支出!H46</f>
        <v>2.8571428571428599</v>
      </c>
    </row>
    <row r="17" spans="1:8" ht="21.75" customHeight="1">
      <c r="A17" s="121"/>
      <c r="B17" s="119"/>
      <c r="C17" s="119"/>
      <c r="D17" s="120"/>
      <c r="E17" s="110" t="s">
        <v>112</v>
      </c>
      <c r="F17" s="113">
        <f>龙口镇政府性基金支出!D48</f>
        <v>0</v>
      </c>
      <c r="G17" s="113">
        <f>龙口镇政府性基金支出!E48</f>
        <v>0</v>
      </c>
      <c r="H17" s="114" t="str">
        <f>龙口镇政府性基金支出!H48</f>
        <v/>
      </c>
    </row>
    <row r="18" spans="1:8" ht="21.75" customHeight="1">
      <c r="A18" s="121"/>
      <c r="B18" s="119"/>
      <c r="C18" s="119"/>
      <c r="D18" s="120"/>
      <c r="E18" s="110" t="s">
        <v>113</v>
      </c>
      <c r="F18" s="113">
        <f>龙口镇政府性基金支出!D51</f>
        <v>38</v>
      </c>
      <c r="G18" s="113">
        <f>龙口镇政府性基金支出!E51</f>
        <v>36</v>
      </c>
      <c r="H18" s="114">
        <f>龙口镇政府性基金支出!H51</f>
        <v>2.8571428571428599</v>
      </c>
    </row>
    <row r="19" spans="1:8" ht="21.75" customHeight="1">
      <c r="A19" s="125"/>
      <c r="B19" s="126"/>
      <c r="C19" s="126"/>
      <c r="D19" s="114"/>
      <c r="E19" s="110" t="s">
        <v>114</v>
      </c>
      <c r="F19" s="113">
        <f>龙口镇政府性基金支出!D58</f>
        <v>0</v>
      </c>
      <c r="G19" s="113">
        <f>龙口镇政府性基金支出!E58</f>
        <v>0</v>
      </c>
      <c r="H19" s="114" t="str">
        <f>龙口镇政府性基金支出!H58</f>
        <v/>
      </c>
    </row>
    <row r="20" spans="1:8" ht="21.75" customHeight="1">
      <c r="A20" s="125"/>
      <c r="B20" s="126"/>
      <c r="C20" s="126"/>
      <c r="D20" s="114"/>
      <c r="E20" s="110" t="s">
        <v>115</v>
      </c>
      <c r="F20" s="113">
        <f>龙口镇政府性基金支出!D63</f>
        <v>0</v>
      </c>
      <c r="G20" s="113">
        <f>龙口镇政府性基金支出!E63</f>
        <v>0</v>
      </c>
      <c r="H20" s="114" t="str">
        <f>龙口镇政府性基金支出!H63</f>
        <v/>
      </c>
    </row>
    <row r="21" spans="1:8" ht="21.75" customHeight="1">
      <c r="A21" s="125"/>
      <c r="B21" s="126"/>
      <c r="C21" s="126"/>
      <c r="D21" s="114"/>
      <c r="E21" s="102" t="s">
        <v>116</v>
      </c>
      <c r="F21" s="127">
        <f>龙口镇政府性基金支出!D66</f>
        <v>0</v>
      </c>
      <c r="G21" s="127">
        <f>龙口镇政府性基金支出!E66</f>
        <v>0</v>
      </c>
      <c r="H21" s="120" t="str">
        <f>龙口镇政府性基金支出!H66</f>
        <v/>
      </c>
    </row>
    <row r="22" spans="1:8" ht="21.75" customHeight="1">
      <c r="A22" s="125"/>
      <c r="B22" s="126"/>
      <c r="C22" s="126"/>
      <c r="D22" s="114"/>
      <c r="E22" s="102" t="s">
        <v>117</v>
      </c>
      <c r="F22" s="113">
        <f>龙口镇政府性基金支出!D69</f>
        <v>0</v>
      </c>
      <c r="G22" s="113">
        <f>龙口镇政府性基金支出!E69</f>
        <v>0</v>
      </c>
      <c r="H22" s="114">
        <v>0</v>
      </c>
    </row>
    <row r="23" spans="1:8" ht="21.75" customHeight="1">
      <c r="A23" s="125"/>
      <c r="B23" s="126"/>
      <c r="C23" s="126"/>
      <c r="D23" s="114"/>
      <c r="E23" s="102" t="s">
        <v>118</v>
      </c>
      <c r="F23" s="127">
        <f>龙口镇政府性基金支出!D71</f>
        <v>0</v>
      </c>
      <c r="G23" s="127">
        <f>龙口镇政府性基金支出!E71</f>
        <v>0</v>
      </c>
      <c r="H23" s="120" t="str">
        <f>龙口镇政府性基金支出!H71</f>
        <v/>
      </c>
    </row>
    <row r="24" spans="1:8" ht="21.75" customHeight="1">
      <c r="A24" s="125"/>
      <c r="B24" s="126"/>
      <c r="C24" s="126"/>
      <c r="D24" s="114"/>
      <c r="E24" s="102" t="s">
        <v>119</v>
      </c>
      <c r="F24" s="127">
        <f>龙口镇政府性基金支出!D73</f>
        <v>0</v>
      </c>
      <c r="G24" s="127">
        <f>龙口镇政府性基金支出!E73</f>
        <v>53</v>
      </c>
      <c r="H24" s="120">
        <f>龙口镇政府性基金支出!H73</f>
        <v>-5.3571428571428568</v>
      </c>
    </row>
    <row r="25" spans="1:8" ht="21.75" hidden="1" customHeight="1">
      <c r="A25" s="125"/>
      <c r="B25" s="126"/>
      <c r="C25" s="126"/>
      <c r="D25" s="114"/>
      <c r="E25" s="102"/>
      <c r="F25" s="127"/>
      <c r="G25" s="127"/>
      <c r="H25" s="120"/>
    </row>
    <row r="26" spans="1:8" ht="21.75" hidden="1" customHeight="1">
      <c r="A26" s="125"/>
      <c r="B26" s="126"/>
      <c r="C26" s="126"/>
      <c r="D26" s="114"/>
      <c r="E26" s="102"/>
      <c r="F26" s="127"/>
      <c r="G26" s="127"/>
      <c r="H26" s="120"/>
    </row>
    <row r="27" spans="1:8" ht="21.75" customHeight="1">
      <c r="A27" s="125"/>
      <c r="B27" s="126"/>
      <c r="C27" s="126"/>
      <c r="D27" s="114"/>
      <c r="E27" s="102"/>
      <c r="F27" s="127"/>
      <c r="G27" s="127"/>
      <c r="H27" s="120"/>
    </row>
    <row r="28" spans="1:8" ht="21.75" customHeight="1">
      <c r="A28" s="128" t="s">
        <v>120</v>
      </c>
      <c r="B28" s="129">
        <f>龙口镇政府性基金收入!D28</f>
        <v>3944</v>
      </c>
      <c r="C28" s="129">
        <f>龙口镇政府性基金收入!E28</f>
        <v>4158</v>
      </c>
      <c r="D28" s="130">
        <f>龙口镇政府性基金收入!H28</f>
        <v>-60.680851063829799</v>
      </c>
      <c r="E28" s="128" t="s">
        <v>121</v>
      </c>
      <c r="F28" s="131">
        <f>龙口镇政府性基金支出!D75</f>
        <v>3944</v>
      </c>
      <c r="G28" s="131">
        <f>龙口镇政府性基金支出!E75</f>
        <v>4158</v>
      </c>
      <c r="H28" s="130">
        <f>龙口镇政府性基金支出!H75</f>
        <v>-60.680851063829799</v>
      </c>
    </row>
  </sheetData>
  <mergeCells count="3">
    <mergeCell ref="A2:H2"/>
    <mergeCell ref="A4:D4"/>
    <mergeCell ref="E4:H4"/>
  </mergeCells>
  <phoneticPr fontId="22" type="noConversion"/>
  <pageMargins left="0.511811023622047" right="0.31496062992126" top="0.35433070866141703" bottom="0.35433070866141703" header="0.31496062992126" footer="0.31496062992126"/>
  <pageSetup paperSize="9" scale="76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9"/>
  <sheetViews>
    <sheetView workbookViewId="0">
      <pane xSplit="2" ySplit="5" topLeftCell="C20" activePane="bottomRight" state="frozen"/>
      <selection pane="topRight"/>
      <selection pane="bottomLeft"/>
      <selection pane="bottomRight" activeCell="G24" sqref="G24"/>
    </sheetView>
  </sheetViews>
  <sheetFormatPr defaultColWidth="9" defaultRowHeight="14.25"/>
  <cols>
    <col min="1" max="1" width="11.375" style="4" customWidth="1"/>
    <col min="2" max="2" width="26.375" style="4" customWidth="1"/>
    <col min="3" max="3" width="12.375" style="7" customWidth="1"/>
    <col min="4" max="4" width="12.375" style="5" customWidth="1"/>
    <col min="5" max="5" width="11.625" style="5" customWidth="1"/>
    <col min="6" max="6" width="13.125" style="56" customWidth="1"/>
    <col min="7" max="7" width="11.5" style="57" customWidth="1"/>
    <col min="8" max="8" width="9.875" style="56" customWidth="1"/>
    <col min="9" max="10" width="11.5" style="56" customWidth="1"/>
    <col min="11" max="16384" width="9" style="4"/>
  </cols>
  <sheetData>
    <row r="1" spans="1:10" ht="19.5" customHeight="1">
      <c r="A1" s="10" t="s">
        <v>122</v>
      </c>
      <c r="B1" s="10"/>
      <c r="C1" s="13"/>
      <c r="D1" s="11"/>
      <c r="E1" s="11"/>
    </row>
    <row r="2" spans="1:10" ht="36" customHeight="1">
      <c r="A2" s="205" t="s">
        <v>123</v>
      </c>
      <c r="B2" s="205"/>
      <c r="C2" s="205"/>
      <c r="D2" s="205"/>
      <c r="E2" s="205"/>
      <c r="F2" s="205"/>
      <c r="G2" s="205"/>
      <c r="H2" s="205"/>
      <c r="I2" s="205"/>
      <c r="J2" s="14"/>
    </row>
    <row r="3" spans="1:10" ht="21" customHeight="1">
      <c r="A3" s="10"/>
      <c r="B3" s="10"/>
      <c r="C3" s="13"/>
      <c r="D3" s="11"/>
      <c r="E3" s="11"/>
      <c r="F3" s="58"/>
      <c r="G3" s="59"/>
      <c r="H3" s="58"/>
      <c r="I3" s="84" t="s">
        <v>124</v>
      </c>
      <c r="J3" s="84"/>
    </row>
    <row r="4" spans="1:10" s="53" customFormat="1" ht="37.5" customHeight="1">
      <c r="A4" s="15" t="s">
        <v>7</v>
      </c>
      <c r="B4" s="15" t="s">
        <v>8</v>
      </c>
      <c r="C4" s="16" t="s">
        <v>125</v>
      </c>
      <c r="D4" s="16" t="s">
        <v>89</v>
      </c>
      <c r="E4" s="17" t="s">
        <v>90</v>
      </c>
      <c r="F4" s="18" t="s">
        <v>126</v>
      </c>
      <c r="G4" s="19" t="s">
        <v>127</v>
      </c>
      <c r="H4" s="20" t="s">
        <v>128</v>
      </c>
      <c r="I4" s="20" t="s">
        <v>129</v>
      </c>
      <c r="J4" s="85"/>
    </row>
    <row r="5" spans="1:10" s="54" customFormat="1" ht="24.75" customHeight="1">
      <c r="A5" s="60" t="s">
        <v>17</v>
      </c>
      <c r="B5" s="61"/>
      <c r="C5" s="62">
        <f>C6+C7+C13+C16+C17+C18+C19</f>
        <v>7577</v>
      </c>
      <c r="D5" s="63">
        <f>D6+D7+D13+D16+D17+D18+D19</f>
        <v>1077</v>
      </c>
      <c r="E5" s="64">
        <f>E6+E7+E13+E16+E17+E18+E19</f>
        <v>363</v>
      </c>
      <c r="F5" s="24">
        <f>IFERROR(E5/D5*100,"")</f>
        <v>33.704735376044603</v>
      </c>
      <c r="G5" s="28">
        <f>G6+G7+G13+G16+G17+G18+G19</f>
        <v>9081</v>
      </c>
      <c r="H5" s="25">
        <f>IFERROR(I5/G5*100,"")</f>
        <v>-96.002642880739998</v>
      </c>
      <c r="I5" s="45">
        <f>E5-G5</f>
        <v>-8718</v>
      </c>
      <c r="J5" s="46"/>
    </row>
    <row r="6" spans="1:10" s="54" customFormat="1" ht="24.75" hidden="1" customHeight="1">
      <c r="A6" s="65">
        <v>1030147</v>
      </c>
      <c r="B6" s="66" t="s">
        <v>54</v>
      </c>
      <c r="C6" s="62"/>
      <c r="D6" s="62"/>
      <c r="E6" s="62"/>
      <c r="F6" s="24" t="str">
        <f t="shared" ref="F6:F28" si="0">IFERROR(E6/D6*100,"")</f>
        <v/>
      </c>
      <c r="G6" s="28"/>
      <c r="H6" s="25" t="str">
        <f t="shared" ref="H6:H14" si="1">IFERROR(I6/G6*100,"")</f>
        <v/>
      </c>
      <c r="I6" s="45">
        <f t="shared" ref="I6:I12" si="2">E6-G6</f>
        <v>0</v>
      </c>
      <c r="J6" s="46"/>
    </row>
    <row r="7" spans="1:10" s="54" customFormat="1" ht="24.75" customHeight="1">
      <c r="A7" s="65">
        <v>1030148</v>
      </c>
      <c r="B7" s="66" t="s">
        <v>36</v>
      </c>
      <c r="C7" s="62">
        <f>SUM(C8:C12)</f>
        <v>7127</v>
      </c>
      <c r="D7" s="62">
        <f>SUM(D8:D12)</f>
        <v>627</v>
      </c>
      <c r="E7" s="62">
        <f>SUM(E8:E12)</f>
        <v>0</v>
      </c>
      <c r="F7" s="24">
        <f t="shared" si="0"/>
        <v>0</v>
      </c>
      <c r="G7" s="28">
        <f>SUM(G8:G12)</f>
        <v>8663</v>
      </c>
      <c r="H7" s="25">
        <f t="shared" si="1"/>
        <v>-100</v>
      </c>
      <c r="I7" s="45">
        <f t="shared" si="2"/>
        <v>-8663</v>
      </c>
      <c r="J7" s="46"/>
    </row>
    <row r="8" spans="1:10" s="55" customFormat="1" ht="24.75" customHeight="1">
      <c r="A8" s="67">
        <v>103014801</v>
      </c>
      <c r="B8" s="68" t="s">
        <v>39</v>
      </c>
      <c r="C8" s="69">
        <v>7127</v>
      </c>
      <c r="D8" s="69">
        <v>627</v>
      </c>
      <c r="E8" s="69">
        <v>0</v>
      </c>
      <c r="F8" s="33">
        <f t="shared" si="0"/>
        <v>0</v>
      </c>
      <c r="G8" s="34">
        <v>8663</v>
      </c>
      <c r="H8" s="36">
        <f t="shared" si="1"/>
        <v>-100</v>
      </c>
      <c r="I8" s="48">
        <f t="shared" si="2"/>
        <v>-8663</v>
      </c>
      <c r="J8" s="49"/>
    </row>
    <row r="9" spans="1:10" s="55" customFormat="1" ht="24.75" hidden="1" customHeight="1">
      <c r="A9" s="67">
        <v>103014802</v>
      </c>
      <c r="B9" s="68" t="s">
        <v>41</v>
      </c>
      <c r="C9" s="69"/>
      <c r="D9" s="69"/>
      <c r="E9" s="69"/>
      <c r="F9" s="33" t="str">
        <f t="shared" si="0"/>
        <v/>
      </c>
      <c r="G9" s="34"/>
      <c r="H9" s="36" t="str">
        <f t="shared" si="1"/>
        <v/>
      </c>
      <c r="I9" s="48">
        <f t="shared" si="2"/>
        <v>0</v>
      </c>
      <c r="J9" s="49"/>
    </row>
    <row r="10" spans="1:10" s="55" customFormat="1" ht="24.75" hidden="1" customHeight="1">
      <c r="A10" s="67">
        <v>103014803</v>
      </c>
      <c r="B10" s="68" t="s">
        <v>43</v>
      </c>
      <c r="C10" s="69"/>
      <c r="D10" s="69"/>
      <c r="E10" s="69"/>
      <c r="F10" s="33" t="str">
        <f t="shared" si="0"/>
        <v/>
      </c>
      <c r="G10" s="34"/>
      <c r="H10" s="36" t="str">
        <f t="shared" si="1"/>
        <v/>
      </c>
      <c r="I10" s="48">
        <f t="shared" si="2"/>
        <v>0</v>
      </c>
      <c r="J10" s="49"/>
    </row>
    <row r="11" spans="1:10" s="55" customFormat="1" ht="36" hidden="1" customHeight="1">
      <c r="A11" s="67">
        <v>103014898</v>
      </c>
      <c r="B11" s="70" t="s">
        <v>45</v>
      </c>
      <c r="C11" s="69"/>
      <c r="D11" s="69"/>
      <c r="E11" s="69"/>
      <c r="F11" s="33" t="str">
        <f t="shared" si="0"/>
        <v/>
      </c>
      <c r="G11" s="34"/>
      <c r="H11" s="36" t="str">
        <f t="shared" si="1"/>
        <v/>
      </c>
      <c r="I11" s="48">
        <f t="shared" si="2"/>
        <v>0</v>
      </c>
      <c r="J11" s="49"/>
    </row>
    <row r="12" spans="1:10" s="55" customFormat="1" ht="24.75" hidden="1" customHeight="1">
      <c r="A12" s="67">
        <v>103014899</v>
      </c>
      <c r="B12" s="68" t="s">
        <v>130</v>
      </c>
      <c r="C12" s="69"/>
      <c r="D12" s="69"/>
      <c r="E12" s="71"/>
      <c r="F12" s="72"/>
      <c r="G12" s="34"/>
      <c r="H12" s="36" t="str">
        <f t="shared" si="1"/>
        <v/>
      </c>
      <c r="I12" s="48">
        <f t="shared" si="2"/>
        <v>0</v>
      </c>
      <c r="J12" s="49"/>
    </row>
    <row r="13" spans="1:10" s="54" customFormat="1" ht="24.75" hidden="1" customHeight="1">
      <c r="A13" s="65">
        <v>1030155</v>
      </c>
      <c r="B13" s="66" t="s">
        <v>74</v>
      </c>
      <c r="C13" s="62">
        <f>C14+C15</f>
        <v>0</v>
      </c>
      <c r="D13" s="62">
        <f>D14+D15</f>
        <v>0</v>
      </c>
      <c r="E13" s="62">
        <f>E14+E15</f>
        <v>0</v>
      </c>
      <c r="F13" s="24" t="str">
        <f t="shared" si="0"/>
        <v/>
      </c>
      <c r="G13" s="28">
        <f>G14+G15</f>
        <v>0</v>
      </c>
      <c r="H13" s="25" t="str">
        <f t="shared" si="1"/>
        <v/>
      </c>
      <c r="I13" s="45">
        <f t="shared" ref="I13:I20" si="3">E13-G13</f>
        <v>0</v>
      </c>
      <c r="J13" s="46"/>
    </row>
    <row r="14" spans="1:10" s="55" customFormat="1" ht="24.75" hidden="1" customHeight="1">
      <c r="A14" s="67">
        <v>103015501</v>
      </c>
      <c r="B14" s="68" t="s">
        <v>131</v>
      </c>
      <c r="C14" s="69"/>
      <c r="D14" s="69"/>
      <c r="E14" s="69"/>
      <c r="F14" s="33" t="str">
        <f t="shared" si="0"/>
        <v/>
      </c>
      <c r="G14" s="34"/>
      <c r="H14" s="36" t="str">
        <f t="shared" si="1"/>
        <v/>
      </c>
      <c r="I14" s="48">
        <f t="shared" si="3"/>
        <v>0</v>
      </c>
      <c r="J14" s="49"/>
    </row>
    <row r="15" spans="1:10" s="55" customFormat="1" ht="24.75" hidden="1" customHeight="1">
      <c r="A15" s="67">
        <v>103015502</v>
      </c>
      <c r="B15" s="68" t="s">
        <v>132</v>
      </c>
      <c r="C15" s="69"/>
      <c r="D15" s="69"/>
      <c r="E15" s="69"/>
      <c r="F15" s="33" t="str">
        <f t="shared" si="0"/>
        <v/>
      </c>
      <c r="G15" s="34"/>
      <c r="H15" s="36" t="str">
        <f t="shared" ref="H15:H26" si="4">IFERROR(I15/G15*100,"")</f>
        <v/>
      </c>
      <c r="I15" s="48">
        <f t="shared" si="3"/>
        <v>0</v>
      </c>
      <c r="J15" s="49"/>
    </row>
    <row r="16" spans="1:10" s="54" customFormat="1" ht="24.75" hidden="1" customHeight="1">
      <c r="A16" s="65">
        <v>1030156</v>
      </c>
      <c r="B16" s="66" t="s">
        <v>60</v>
      </c>
      <c r="C16" s="62"/>
      <c r="D16" s="62"/>
      <c r="E16" s="62"/>
      <c r="F16" s="24" t="str">
        <f t="shared" si="0"/>
        <v/>
      </c>
      <c r="G16" s="28"/>
      <c r="H16" s="25" t="str">
        <f t="shared" si="4"/>
        <v/>
      </c>
      <c r="I16" s="45">
        <f t="shared" si="3"/>
        <v>0</v>
      </c>
      <c r="J16" s="46"/>
    </row>
    <row r="17" spans="1:10" s="54" customFormat="1" ht="24.75" customHeight="1">
      <c r="A17" s="65">
        <v>1030178</v>
      </c>
      <c r="B17" s="66" t="s">
        <v>62</v>
      </c>
      <c r="C17" s="62">
        <v>450</v>
      </c>
      <c r="D17" s="62">
        <v>450</v>
      </c>
      <c r="E17" s="62">
        <v>363</v>
      </c>
      <c r="F17" s="24">
        <f t="shared" si="0"/>
        <v>80.6666666666667</v>
      </c>
      <c r="G17" s="28">
        <v>418</v>
      </c>
      <c r="H17" s="25">
        <f t="shared" si="4"/>
        <v>-13.157894736842101</v>
      </c>
      <c r="I17" s="45">
        <f t="shared" si="3"/>
        <v>-55</v>
      </c>
      <c r="J17" s="46"/>
    </row>
    <row r="18" spans="1:10" s="54" customFormat="1" ht="32.25" hidden="1" customHeight="1">
      <c r="A18" s="65">
        <v>1030180</v>
      </c>
      <c r="B18" s="73" t="s">
        <v>133</v>
      </c>
      <c r="C18" s="62"/>
      <c r="D18" s="62"/>
      <c r="E18" s="62"/>
      <c r="F18" s="24" t="str">
        <f t="shared" si="0"/>
        <v/>
      </c>
      <c r="G18" s="28"/>
      <c r="H18" s="25" t="str">
        <f t="shared" si="4"/>
        <v/>
      </c>
      <c r="I18" s="45">
        <f t="shared" si="3"/>
        <v>0</v>
      </c>
      <c r="J18" s="46"/>
    </row>
    <row r="19" spans="1:10" s="54" customFormat="1" ht="32.25" hidden="1" customHeight="1">
      <c r="A19" s="74">
        <v>1030199</v>
      </c>
      <c r="B19" s="66" t="s">
        <v>134</v>
      </c>
      <c r="C19" s="62"/>
      <c r="D19" s="62"/>
      <c r="E19" s="62"/>
      <c r="F19" s="24" t="str">
        <f t="shared" si="0"/>
        <v/>
      </c>
      <c r="G19" s="28"/>
      <c r="H19" s="40"/>
      <c r="I19" s="45">
        <f t="shared" si="3"/>
        <v>0</v>
      </c>
      <c r="J19" s="46"/>
    </row>
    <row r="20" spans="1:10" s="54" customFormat="1" ht="24.75" customHeight="1">
      <c r="A20" s="60" t="s">
        <v>106</v>
      </c>
      <c r="B20" s="61"/>
      <c r="C20" s="62">
        <f t="shared" ref="C20:E21" si="5">C21</f>
        <v>0</v>
      </c>
      <c r="D20" s="62">
        <f t="shared" si="5"/>
        <v>2811</v>
      </c>
      <c r="E20" s="62">
        <f t="shared" si="5"/>
        <v>3739</v>
      </c>
      <c r="F20" s="24">
        <f t="shared" si="0"/>
        <v>133.013162575596</v>
      </c>
      <c r="G20" s="28">
        <f>G21</f>
        <v>548</v>
      </c>
      <c r="H20" s="25">
        <f t="shared" si="4"/>
        <v>582.29927007299295</v>
      </c>
      <c r="I20" s="45">
        <f t="shared" si="3"/>
        <v>3191</v>
      </c>
      <c r="J20" s="46"/>
    </row>
    <row r="21" spans="1:10" ht="24.75" customHeight="1">
      <c r="A21" s="65">
        <v>11004</v>
      </c>
      <c r="B21" s="68" t="s">
        <v>135</v>
      </c>
      <c r="C21" s="75">
        <f t="shared" si="5"/>
        <v>0</v>
      </c>
      <c r="D21" s="75">
        <f t="shared" si="5"/>
        <v>2811</v>
      </c>
      <c r="E21" s="69">
        <f t="shared" si="5"/>
        <v>3739</v>
      </c>
      <c r="F21" s="33">
        <f t="shared" si="0"/>
        <v>133.013162575596</v>
      </c>
      <c r="G21" s="34">
        <f>G22</f>
        <v>548</v>
      </c>
      <c r="H21" s="36">
        <f t="shared" si="4"/>
        <v>582.29927007299295</v>
      </c>
      <c r="I21" s="48">
        <f t="shared" ref="I21:I28" si="6">E21-G21</f>
        <v>3191</v>
      </c>
      <c r="J21" s="49"/>
    </row>
    <row r="22" spans="1:10" ht="24.75" customHeight="1">
      <c r="A22" s="67">
        <v>1100401</v>
      </c>
      <c r="B22" s="68" t="s">
        <v>136</v>
      </c>
      <c r="C22" s="75">
        <v>0</v>
      </c>
      <c r="D22" s="75">
        <v>2811</v>
      </c>
      <c r="E22" s="69">
        <v>3739</v>
      </c>
      <c r="F22" s="33">
        <f t="shared" si="0"/>
        <v>133.013162575596</v>
      </c>
      <c r="G22" s="34">
        <v>548</v>
      </c>
      <c r="H22" s="36">
        <f t="shared" si="4"/>
        <v>582.29927007299295</v>
      </c>
      <c r="I22" s="48">
        <f t="shared" si="6"/>
        <v>3191</v>
      </c>
      <c r="J22" s="49"/>
    </row>
    <row r="23" spans="1:10" s="54" customFormat="1" ht="24.75" customHeight="1">
      <c r="A23" s="65" t="s">
        <v>108</v>
      </c>
      <c r="B23" s="65"/>
      <c r="C23" s="76">
        <f>C24</f>
        <v>0</v>
      </c>
      <c r="D23" s="62">
        <f>D24</f>
        <v>56</v>
      </c>
      <c r="E23" s="62">
        <f>E24</f>
        <v>56</v>
      </c>
      <c r="F23" s="24">
        <f t="shared" si="0"/>
        <v>100</v>
      </c>
      <c r="G23" s="28">
        <f>G24</f>
        <v>946</v>
      </c>
      <c r="H23" s="25">
        <f t="shared" si="4"/>
        <v>-94.0803382663848</v>
      </c>
      <c r="I23" s="45">
        <f t="shared" si="6"/>
        <v>-890</v>
      </c>
      <c r="J23" s="46"/>
    </row>
    <row r="24" spans="1:10" ht="24.75" customHeight="1">
      <c r="A24" s="67">
        <v>1100802</v>
      </c>
      <c r="B24" s="68" t="s">
        <v>137</v>
      </c>
      <c r="C24" s="75">
        <v>0</v>
      </c>
      <c r="D24" s="75">
        <v>56</v>
      </c>
      <c r="E24" s="69">
        <v>56</v>
      </c>
      <c r="F24" s="33">
        <f t="shared" si="0"/>
        <v>100</v>
      </c>
      <c r="G24" s="77">
        <v>946</v>
      </c>
      <c r="H24" s="36">
        <f t="shared" si="4"/>
        <v>-94.0803382663848</v>
      </c>
      <c r="I24" s="48">
        <f t="shared" si="6"/>
        <v>-890</v>
      </c>
      <c r="J24" s="49"/>
    </row>
    <row r="25" spans="1:10" s="54" customFormat="1" ht="24.75" customHeight="1">
      <c r="A25" s="65" t="s">
        <v>110</v>
      </c>
      <c r="B25" s="66"/>
      <c r="C25" s="76">
        <f>C26</f>
        <v>0</v>
      </c>
      <c r="D25" s="62">
        <f>D26</f>
        <v>0</v>
      </c>
      <c r="E25" s="62">
        <f>E26</f>
        <v>0</v>
      </c>
      <c r="F25" s="24" t="str">
        <f t="shared" si="0"/>
        <v/>
      </c>
      <c r="G25" s="28">
        <f>G26</f>
        <v>0</v>
      </c>
      <c r="H25" s="25" t="str">
        <f t="shared" si="4"/>
        <v/>
      </c>
      <c r="I25" s="45">
        <f t="shared" si="6"/>
        <v>0</v>
      </c>
      <c r="J25" s="46"/>
    </row>
    <row r="26" spans="1:10" s="55" customFormat="1" ht="24.75" hidden="1" customHeight="1">
      <c r="A26" s="67">
        <v>1101102</v>
      </c>
      <c r="B26" s="68" t="s">
        <v>138</v>
      </c>
      <c r="C26" s="75"/>
      <c r="D26" s="75"/>
      <c r="E26" s="75"/>
      <c r="F26" s="33" t="str">
        <f t="shared" si="0"/>
        <v/>
      </c>
      <c r="G26" s="34"/>
      <c r="H26" s="36" t="str">
        <f t="shared" si="4"/>
        <v/>
      </c>
      <c r="I26" s="45">
        <f t="shared" si="6"/>
        <v>0</v>
      </c>
      <c r="J26" s="49"/>
    </row>
    <row r="27" spans="1:10" s="55" customFormat="1" ht="24.75" customHeight="1">
      <c r="A27" s="65" t="s">
        <v>139</v>
      </c>
      <c r="B27" s="78"/>
      <c r="C27" s="76">
        <v>0</v>
      </c>
      <c r="D27" s="62">
        <v>0</v>
      </c>
      <c r="E27" s="62">
        <v>0</v>
      </c>
      <c r="F27" s="24"/>
      <c r="G27" s="28">
        <v>0</v>
      </c>
      <c r="H27" s="25"/>
      <c r="I27" s="45">
        <f t="shared" si="6"/>
        <v>0</v>
      </c>
      <c r="J27" s="49"/>
    </row>
    <row r="28" spans="1:10" s="54" customFormat="1" ht="24.75" customHeight="1">
      <c r="A28" s="206" t="s">
        <v>120</v>
      </c>
      <c r="B28" s="207"/>
      <c r="C28" s="76">
        <f>C5+C20+C23+C25</f>
        <v>7577</v>
      </c>
      <c r="D28" s="76">
        <f>D25+D23+D20+D5</f>
        <v>3944</v>
      </c>
      <c r="E28" s="62">
        <f>E5+E20+E23+E25+E27</f>
        <v>4158</v>
      </c>
      <c r="F28" s="24">
        <f t="shared" si="0"/>
        <v>105.425963488844</v>
      </c>
      <c r="G28" s="28">
        <f>G5+G20+G23+G25</f>
        <v>10575</v>
      </c>
      <c r="H28" s="25">
        <f>IFERROR(I28/G28*100,"")</f>
        <v>-60.680851063829799</v>
      </c>
      <c r="I28" s="45">
        <f t="shared" si="6"/>
        <v>-6417</v>
      </c>
      <c r="J28" s="46"/>
    </row>
    <row r="29" spans="1:10">
      <c r="B29" s="79"/>
      <c r="C29" s="80"/>
      <c r="D29" s="81"/>
      <c r="E29" s="81"/>
      <c r="F29" s="82"/>
      <c r="G29" s="83"/>
      <c r="H29" s="82"/>
      <c r="I29" s="82"/>
      <c r="J29" s="82"/>
    </row>
  </sheetData>
  <mergeCells count="2">
    <mergeCell ref="A2:I2"/>
    <mergeCell ref="A28:B28"/>
  </mergeCells>
  <phoneticPr fontId="22" type="noConversion"/>
  <printOptions horizontalCentered="1"/>
  <pageMargins left="0.39370078740157499" right="0.39370078740157499" top="0.35433070866141703" bottom="0.59055118110236204" header="0.31496062992126" footer="0.31496062992126"/>
  <pageSetup paperSize="9" scale="74" orientation="portrait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6"/>
  <sheetViews>
    <sheetView workbookViewId="0">
      <pane xSplit="2" ySplit="5" topLeftCell="C69" activePane="bottomRight" state="frozen"/>
      <selection pane="topRight"/>
      <selection pane="bottomLeft"/>
      <selection pane="bottomRight" activeCell="G26" sqref="G26"/>
    </sheetView>
  </sheetViews>
  <sheetFormatPr defaultColWidth="9" defaultRowHeight="14.25"/>
  <cols>
    <col min="1" max="1" width="9.125" style="4" customWidth="1"/>
    <col min="2" max="2" width="39.5" style="4" customWidth="1"/>
    <col min="3" max="4" width="12.625" style="5" customWidth="1"/>
    <col min="5" max="5" width="13.25" style="5" customWidth="1"/>
    <col min="6" max="6" width="12" style="6" customWidth="1"/>
    <col min="7" max="7" width="12" style="7" customWidth="1"/>
    <col min="8" max="8" width="12" style="8" customWidth="1"/>
    <col min="9" max="10" width="12" style="9" customWidth="1"/>
    <col min="11" max="16384" width="9" style="4"/>
  </cols>
  <sheetData>
    <row r="1" spans="1:10">
      <c r="A1" s="10" t="s">
        <v>140</v>
      </c>
      <c r="B1" s="10"/>
      <c r="C1" s="11"/>
      <c r="D1" s="11"/>
      <c r="E1" s="11"/>
      <c r="F1" s="12"/>
      <c r="G1" s="13"/>
      <c r="H1" s="12"/>
      <c r="I1" s="13"/>
      <c r="J1" s="13"/>
    </row>
    <row r="2" spans="1:10" ht="37.5" customHeight="1">
      <c r="A2" s="205" t="s">
        <v>141</v>
      </c>
      <c r="B2" s="205"/>
      <c r="C2" s="205"/>
      <c r="D2" s="205"/>
      <c r="E2" s="205"/>
      <c r="F2" s="205"/>
      <c r="G2" s="205"/>
      <c r="H2" s="205"/>
      <c r="I2" s="205"/>
      <c r="J2" s="14"/>
    </row>
    <row r="3" spans="1:10" ht="29.25" customHeight="1">
      <c r="A3" s="10"/>
      <c r="B3" s="10"/>
      <c r="C3" s="11"/>
      <c r="D3" s="11"/>
      <c r="E3" s="11"/>
      <c r="F3" s="12"/>
      <c r="G3" s="13"/>
      <c r="H3" s="12"/>
      <c r="I3" s="42" t="s">
        <v>124</v>
      </c>
      <c r="J3" s="42"/>
    </row>
    <row r="4" spans="1:10" s="1" customFormat="1" ht="36" customHeight="1">
      <c r="A4" s="15" t="s">
        <v>7</v>
      </c>
      <c r="B4" s="15" t="s">
        <v>8</v>
      </c>
      <c r="C4" s="16" t="s">
        <v>125</v>
      </c>
      <c r="D4" s="16" t="s">
        <v>89</v>
      </c>
      <c r="E4" s="17" t="s">
        <v>90</v>
      </c>
      <c r="F4" s="18" t="s">
        <v>126</v>
      </c>
      <c r="G4" s="19" t="s">
        <v>127</v>
      </c>
      <c r="H4" s="20" t="s">
        <v>128</v>
      </c>
      <c r="I4" s="19" t="s">
        <v>129</v>
      </c>
      <c r="J4" s="43"/>
    </row>
    <row r="5" spans="1:10" s="2" customFormat="1" ht="30" customHeight="1">
      <c r="A5" s="21" t="s">
        <v>18</v>
      </c>
      <c r="B5" s="22"/>
      <c r="C5" s="23">
        <f>C6+C10+C19+C37+C41+C58+C63+C46</f>
        <v>7577</v>
      </c>
      <c r="D5" s="23">
        <f>D6+D10+D19+D37+D41+D46+D58+D63</f>
        <v>3944</v>
      </c>
      <c r="E5" s="23">
        <f>E6+E10+E19+E37+E41+E46+E58+E63</f>
        <v>4105</v>
      </c>
      <c r="F5" s="24">
        <f>IFERROR(E5/D5*100,"")</f>
        <v>104.08215010142</v>
      </c>
      <c r="G5" s="23">
        <f>G6+G10+G19+G37+G41+G58+G63+G46</f>
        <v>10519</v>
      </c>
      <c r="H5" s="25">
        <f>IFERROR(I5/G5*100,"")</f>
        <v>-60.975377887631907</v>
      </c>
      <c r="I5" s="23">
        <f>I6+I10+I19+I37+I41+I58+I63+I46</f>
        <v>-6414</v>
      </c>
      <c r="J5" s="44"/>
    </row>
    <row r="6" spans="1:10" s="2" customFormat="1" ht="24.75" hidden="1" customHeight="1">
      <c r="A6" s="21">
        <v>207</v>
      </c>
      <c r="B6" s="22" t="s">
        <v>22</v>
      </c>
      <c r="C6" s="23">
        <f>C7</f>
        <v>0</v>
      </c>
      <c r="D6" s="26">
        <f>D7</f>
        <v>0</v>
      </c>
      <c r="E6" s="27">
        <f>E7</f>
        <v>0</v>
      </c>
      <c r="F6" s="24" t="str">
        <f t="shared" ref="F6:F69" si="0">IFERROR(E6/D6*100,"")</f>
        <v/>
      </c>
      <c r="G6" s="28">
        <f>G7</f>
        <v>0</v>
      </c>
      <c r="H6" s="25" t="str">
        <f>IFERROR(I6/G6*100,"")</f>
        <v/>
      </c>
      <c r="I6" s="45">
        <f>E6-G6</f>
        <v>0</v>
      </c>
      <c r="J6" s="46"/>
    </row>
    <row r="7" spans="1:10" s="2" customFormat="1" ht="41.25" hidden="1" customHeight="1">
      <c r="A7" s="21">
        <v>20707</v>
      </c>
      <c r="B7" s="22" t="s">
        <v>142</v>
      </c>
      <c r="C7" s="23">
        <f>C8+C9</f>
        <v>0</v>
      </c>
      <c r="D7" s="26">
        <f>SUM(D8:D9)</f>
        <v>0</v>
      </c>
      <c r="E7" s="27">
        <f>E9+E8</f>
        <v>0</v>
      </c>
      <c r="F7" s="24" t="str">
        <f t="shared" si="0"/>
        <v/>
      </c>
      <c r="G7" s="28">
        <f>SUM(G8:G9)</f>
        <v>0</v>
      </c>
      <c r="H7" s="25" t="str">
        <f>IFERROR(I7/G7*100,"")</f>
        <v/>
      </c>
      <c r="I7" s="45">
        <f>E7-G7</f>
        <v>0</v>
      </c>
      <c r="J7" s="46"/>
    </row>
    <row r="8" spans="1:10" s="3" customFormat="1" ht="25.5" hidden="1" customHeight="1">
      <c r="A8" s="29">
        <v>2070701</v>
      </c>
      <c r="B8" s="30" t="s">
        <v>143</v>
      </c>
      <c r="C8" s="31"/>
      <c r="D8" s="5"/>
      <c r="E8" s="32"/>
      <c r="F8" s="33" t="str">
        <f t="shared" si="0"/>
        <v/>
      </c>
      <c r="G8" s="34"/>
      <c r="H8" s="35"/>
      <c r="I8" s="34"/>
      <c r="J8" s="47"/>
    </row>
    <row r="9" spans="1:10" s="3" customFormat="1" ht="25.5" hidden="1" customHeight="1">
      <c r="A9" s="29">
        <v>2070799</v>
      </c>
      <c r="B9" s="30" t="s">
        <v>24</v>
      </c>
      <c r="C9" s="31"/>
      <c r="D9" s="31"/>
      <c r="E9" s="32"/>
      <c r="F9" s="33" t="str">
        <f t="shared" si="0"/>
        <v/>
      </c>
      <c r="G9" s="34"/>
      <c r="H9" s="36" t="str">
        <f t="shared" ref="H9:H18" si="1">IFERROR(I9/G9*100,"")</f>
        <v/>
      </c>
      <c r="I9" s="48">
        <f t="shared" ref="I9:I15" si="2">E9-G9</f>
        <v>0</v>
      </c>
      <c r="J9" s="49"/>
    </row>
    <row r="10" spans="1:10" s="2" customFormat="1" ht="26.25" customHeight="1">
      <c r="A10" s="21">
        <v>208</v>
      </c>
      <c r="B10" s="22" t="s">
        <v>25</v>
      </c>
      <c r="C10" s="23">
        <f>C11+C15</f>
        <v>0</v>
      </c>
      <c r="D10" s="27">
        <f>D11+D15</f>
        <v>50</v>
      </c>
      <c r="E10" s="27">
        <f>E11+E15</f>
        <v>146</v>
      </c>
      <c r="F10" s="24">
        <f t="shared" si="0"/>
        <v>292</v>
      </c>
      <c r="G10" s="28">
        <f>G11</f>
        <v>114</v>
      </c>
      <c r="H10" s="25">
        <f t="shared" si="1"/>
        <v>28.0701754385965</v>
      </c>
      <c r="I10" s="45">
        <f t="shared" si="2"/>
        <v>32</v>
      </c>
      <c r="J10" s="46"/>
    </row>
    <row r="11" spans="1:10" s="2" customFormat="1" ht="26.25" customHeight="1">
      <c r="A11" s="21">
        <v>20822</v>
      </c>
      <c r="B11" s="22" t="s">
        <v>27</v>
      </c>
      <c r="C11" s="23">
        <f>C12+C13+C14</f>
        <v>0</v>
      </c>
      <c r="D11" s="27">
        <f>SUM(D12:D14)</f>
        <v>50</v>
      </c>
      <c r="E11" s="27">
        <f>SUM(E12:E14)</f>
        <v>146</v>
      </c>
      <c r="F11" s="24">
        <f t="shared" si="0"/>
        <v>292</v>
      </c>
      <c r="G11" s="28">
        <f>SUM(G12:G14)</f>
        <v>114</v>
      </c>
      <c r="H11" s="25">
        <f t="shared" si="1"/>
        <v>28.0701754385965</v>
      </c>
      <c r="I11" s="45">
        <f t="shared" si="2"/>
        <v>32</v>
      </c>
      <c r="J11" s="46"/>
    </row>
    <row r="12" spans="1:10" s="3" customFormat="1" ht="26.25" customHeight="1">
      <c r="A12" s="29">
        <v>2082201</v>
      </c>
      <c r="B12" s="30" t="s">
        <v>144</v>
      </c>
      <c r="C12" s="31">
        <v>0</v>
      </c>
      <c r="D12" s="31">
        <v>0</v>
      </c>
      <c r="E12" s="32">
        <v>56</v>
      </c>
      <c r="F12" s="24" t="str">
        <f t="shared" si="0"/>
        <v/>
      </c>
      <c r="G12" s="34">
        <v>48</v>
      </c>
      <c r="H12" s="36">
        <f t="shared" si="1"/>
        <v>16.6666666666667</v>
      </c>
      <c r="I12" s="48">
        <f t="shared" si="2"/>
        <v>8</v>
      </c>
      <c r="J12" s="47"/>
    </row>
    <row r="13" spans="1:10" s="3" customFormat="1" ht="26.25" customHeight="1">
      <c r="A13" s="29">
        <v>2082202</v>
      </c>
      <c r="B13" s="30" t="s">
        <v>145</v>
      </c>
      <c r="C13" s="31">
        <v>0</v>
      </c>
      <c r="D13" s="31">
        <v>50</v>
      </c>
      <c r="E13" s="32">
        <v>90</v>
      </c>
      <c r="F13" s="24">
        <f t="shared" si="0"/>
        <v>180</v>
      </c>
      <c r="G13" s="34">
        <v>66</v>
      </c>
      <c r="H13" s="36">
        <f t="shared" si="1"/>
        <v>36.363636363636402</v>
      </c>
      <c r="I13" s="48">
        <f t="shared" si="2"/>
        <v>24</v>
      </c>
      <c r="J13" s="49"/>
    </row>
    <row r="14" spans="1:10" s="3" customFormat="1" ht="26.25" hidden="1" customHeight="1">
      <c r="A14" s="29">
        <v>2082299</v>
      </c>
      <c r="B14" s="30" t="s">
        <v>146</v>
      </c>
      <c r="C14" s="31"/>
      <c r="D14" s="31"/>
      <c r="E14" s="32"/>
      <c r="F14" s="24" t="str">
        <f t="shared" si="0"/>
        <v/>
      </c>
      <c r="G14" s="34"/>
      <c r="H14" s="36" t="str">
        <f t="shared" si="1"/>
        <v/>
      </c>
      <c r="I14" s="34"/>
      <c r="J14" s="47"/>
    </row>
    <row r="15" spans="1:10" s="2" customFormat="1" ht="42" hidden="1" customHeight="1">
      <c r="A15" s="21">
        <v>20823</v>
      </c>
      <c r="B15" s="22" t="s">
        <v>32</v>
      </c>
      <c r="C15" s="23">
        <f>C16+C17+C18</f>
        <v>0</v>
      </c>
      <c r="D15" s="23">
        <f>D16+D17+D18</f>
        <v>0</v>
      </c>
      <c r="E15" s="27">
        <f>E16+E17+E18</f>
        <v>0</v>
      </c>
      <c r="F15" s="24" t="str">
        <f t="shared" si="0"/>
        <v/>
      </c>
      <c r="G15" s="28">
        <f>G16</f>
        <v>0</v>
      </c>
      <c r="H15" s="25" t="str">
        <f t="shared" si="1"/>
        <v/>
      </c>
      <c r="I15" s="45">
        <f t="shared" si="2"/>
        <v>0</v>
      </c>
      <c r="J15" s="46"/>
    </row>
    <row r="16" spans="1:10" s="3" customFormat="1" ht="26.25" hidden="1" customHeight="1">
      <c r="A16" s="29">
        <v>2082301</v>
      </c>
      <c r="B16" s="30" t="s">
        <v>144</v>
      </c>
      <c r="C16" s="31"/>
      <c r="D16" s="31"/>
      <c r="E16" s="32"/>
      <c r="F16" s="24" t="str">
        <f t="shared" si="0"/>
        <v/>
      </c>
      <c r="G16" s="34"/>
      <c r="H16" s="36" t="str">
        <f t="shared" si="1"/>
        <v/>
      </c>
      <c r="I16" s="34"/>
      <c r="J16" s="47"/>
    </row>
    <row r="17" spans="1:10" s="3" customFormat="1" ht="26.25" hidden="1" customHeight="1">
      <c r="A17" s="29">
        <v>2082302</v>
      </c>
      <c r="B17" s="30" t="s">
        <v>145</v>
      </c>
      <c r="C17" s="31"/>
      <c r="D17" s="31"/>
      <c r="E17" s="32"/>
      <c r="F17" s="24" t="str">
        <f t="shared" si="0"/>
        <v/>
      </c>
      <c r="G17" s="34"/>
      <c r="H17" s="36" t="str">
        <f t="shared" si="1"/>
        <v/>
      </c>
      <c r="I17" s="34"/>
      <c r="J17" s="47"/>
    </row>
    <row r="18" spans="1:10" s="3" customFormat="1" ht="26.25" hidden="1" customHeight="1">
      <c r="A18" s="29">
        <v>2082399</v>
      </c>
      <c r="B18" s="30" t="s">
        <v>147</v>
      </c>
      <c r="C18" s="31"/>
      <c r="D18" s="31"/>
      <c r="E18" s="32"/>
      <c r="F18" s="33" t="str">
        <f t="shared" si="0"/>
        <v/>
      </c>
      <c r="G18" s="34"/>
      <c r="H18" s="36" t="str">
        <f t="shared" si="1"/>
        <v/>
      </c>
      <c r="I18" s="48">
        <f t="shared" ref="I18" si="3">E18-G18</f>
        <v>0</v>
      </c>
      <c r="J18" s="49"/>
    </row>
    <row r="19" spans="1:10" s="2" customFormat="1" ht="26.25" customHeight="1">
      <c r="A19" s="21">
        <v>212</v>
      </c>
      <c r="B19" s="22" t="s">
        <v>35</v>
      </c>
      <c r="C19" s="23">
        <f>C20+C28+C29+C33</f>
        <v>7577</v>
      </c>
      <c r="D19" s="27">
        <f>D20+D28+D29+D33</f>
        <v>3848</v>
      </c>
      <c r="E19" s="27">
        <f>E20+E28+E29+E33</f>
        <v>3915</v>
      </c>
      <c r="F19" s="24">
        <f t="shared" si="0"/>
        <v>101.741164241164</v>
      </c>
      <c r="G19" s="28">
        <f>G20+G28+G29+G33</f>
        <v>10350</v>
      </c>
      <c r="H19" s="25">
        <f t="shared" ref="H19:H27" si="4">IFERROR(I19/G19*100,"")</f>
        <v>-62.173913043478258</v>
      </c>
      <c r="I19" s="45">
        <f t="shared" ref="I19:I27" si="5">E19-G19</f>
        <v>-6435</v>
      </c>
      <c r="J19" s="46"/>
    </row>
    <row r="20" spans="1:10" s="2" customFormat="1" ht="36.75" customHeight="1">
      <c r="A20" s="21">
        <v>21208</v>
      </c>
      <c r="B20" s="22" t="s">
        <v>37</v>
      </c>
      <c r="C20" s="23">
        <f>SUM(C21:C27)</f>
        <v>7127</v>
      </c>
      <c r="D20" s="27">
        <f>SUM(D21:D27)</f>
        <v>3126</v>
      </c>
      <c r="E20" s="27">
        <f>SUM(E21:E27)</f>
        <v>3334</v>
      </c>
      <c r="F20" s="24">
        <f t="shared" si="0"/>
        <v>106.653870761356</v>
      </c>
      <c r="G20" s="28">
        <f>SUM(G21:G27)</f>
        <v>9774</v>
      </c>
      <c r="H20" s="25">
        <f t="shared" si="4"/>
        <v>-65.889093513402912</v>
      </c>
      <c r="I20" s="45">
        <f t="shared" si="5"/>
        <v>-6440</v>
      </c>
      <c r="J20" s="46"/>
    </row>
    <row r="21" spans="1:10" s="3" customFormat="1" ht="32.25" customHeight="1">
      <c r="A21" s="29">
        <v>2120801</v>
      </c>
      <c r="B21" s="30" t="s">
        <v>40</v>
      </c>
      <c r="C21" s="31">
        <v>0</v>
      </c>
      <c r="D21" s="37">
        <v>264</v>
      </c>
      <c r="E21" s="32">
        <v>45</v>
      </c>
      <c r="F21" s="33">
        <f t="shared" si="0"/>
        <v>17.045454545454501</v>
      </c>
      <c r="G21" s="34">
        <v>51</v>
      </c>
      <c r="H21" s="36">
        <f t="shared" si="4"/>
        <v>-11.764705882352899</v>
      </c>
      <c r="I21" s="48">
        <f t="shared" si="5"/>
        <v>-6</v>
      </c>
      <c r="J21" s="49"/>
    </row>
    <row r="22" spans="1:10" s="3" customFormat="1" ht="32.25" customHeight="1">
      <c r="A22" s="29">
        <v>2120802</v>
      </c>
      <c r="B22" s="30" t="s">
        <v>42</v>
      </c>
      <c r="C22" s="31">
        <v>0</v>
      </c>
      <c r="D22" s="37">
        <v>10</v>
      </c>
      <c r="E22" s="32">
        <v>10</v>
      </c>
      <c r="F22" s="38">
        <f t="shared" si="0"/>
        <v>100</v>
      </c>
      <c r="G22" s="34">
        <v>0</v>
      </c>
      <c r="H22" s="36" t="str">
        <f t="shared" si="4"/>
        <v/>
      </c>
      <c r="I22" s="48">
        <f t="shared" si="5"/>
        <v>10</v>
      </c>
      <c r="J22" s="49"/>
    </row>
    <row r="23" spans="1:10" s="3" customFormat="1" ht="32.25" customHeight="1">
      <c r="A23" s="29">
        <v>2120803</v>
      </c>
      <c r="B23" s="30" t="s">
        <v>44</v>
      </c>
      <c r="C23" s="31">
        <v>2500</v>
      </c>
      <c r="D23" s="37">
        <v>73</v>
      </c>
      <c r="E23" s="32">
        <v>0</v>
      </c>
      <c r="F23" s="33">
        <f t="shared" si="0"/>
        <v>0</v>
      </c>
      <c r="G23" s="34">
        <v>1265</v>
      </c>
      <c r="H23" s="36">
        <f t="shared" si="4"/>
        <v>-100</v>
      </c>
      <c r="I23" s="48">
        <f t="shared" si="5"/>
        <v>-1265</v>
      </c>
      <c r="J23" s="49"/>
    </row>
    <row r="24" spans="1:10" s="3" customFormat="1" ht="32.25" customHeight="1">
      <c r="A24" s="29">
        <v>2120804</v>
      </c>
      <c r="B24" s="30" t="s">
        <v>46</v>
      </c>
      <c r="C24" s="31">
        <v>4453</v>
      </c>
      <c r="D24" s="37">
        <v>2414</v>
      </c>
      <c r="E24" s="32">
        <v>2853</v>
      </c>
      <c r="F24" s="33">
        <f t="shared" si="0"/>
        <v>118.185584092792</v>
      </c>
      <c r="G24" s="34">
        <v>5366</v>
      </c>
      <c r="H24" s="36">
        <f t="shared" si="4"/>
        <v>-46.831904584420428</v>
      </c>
      <c r="I24" s="48">
        <f t="shared" si="5"/>
        <v>-2513</v>
      </c>
      <c r="J24" s="49"/>
    </row>
    <row r="25" spans="1:10" s="3" customFormat="1" ht="32.25" hidden="1" customHeight="1">
      <c r="A25" s="29">
        <v>2120805</v>
      </c>
      <c r="B25" s="30" t="s">
        <v>47</v>
      </c>
      <c r="C25" s="31"/>
      <c r="D25" s="37"/>
      <c r="E25" s="32"/>
      <c r="F25" s="33" t="str">
        <f t="shared" si="0"/>
        <v/>
      </c>
      <c r="G25" s="34"/>
      <c r="H25" s="35"/>
      <c r="I25" s="48">
        <f t="shared" si="5"/>
        <v>0</v>
      </c>
      <c r="J25" s="49"/>
    </row>
    <row r="26" spans="1:10" s="3" customFormat="1" ht="32.25" customHeight="1">
      <c r="A26" s="29">
        <v>2120806</v>
      </c>
      <c r="B26" s="30" t="s">
        <v>48</v>
      </c>
      <c r="C26" s="31">
        <v>0</v>
      </c>
      <c r="D26" s="37">
        <v>5</v>
      </c>
      <c r="E26" s="32">
        <v>4</v>
      </c>
      <c r="F26" s="33">
        <f t="shared" si="0"/>
        <v>80</v>
      </c>
      <c r="G26" s="34">
        <v>51</v>
      </c>
      <c r="H26" s="36">
        <f t="shared" si="4"/>
        <v>-92.156862745097996</v>
      </c>
      <c r="I26" s="48">
        <f t="shared" si="5"/>
        <v>-47</v>
      </c>
      <c r="J26" s="49"/>
    </row>
    <row r="27" spans="1:10" s="3" customFormat="1" ht="32.25" customHeight="1">
      <c r="A27" s="29">
        <v>2120899</v>
      </c>
      <c r="B27" s="30" t="s">
        <v>49</v>
      </c>
      <c r="C27" s="31">
        <v>174</v>
      </c>
      <c r="D27" s="37">
        <v>360</v>
      </c>
      <c r="E27" s="32">
        <v>422</v>
      </c>
      <c r="F27" s="33">
        <f t="shared" si="0"/>
        <v>117.222222222222</v>
      </c>
      <c r="G27" s="34">
        <v>3041</v>
      </c>
      <c r="H27" s="36">
        <f t="shared" si="4"/>
        <v>-86.122985859914493</v>
      </c>
      <c r="I27" s="48">
        <f t="shared" si="5"/>
        <v>-2619</v>
      </c>
      <c r="J27" s="49"/>
    </row>
    <row r="28" spans="1:10" s="2" customFormat="1" ht="39.75" customHeight="1">
      <c r="A28" s="21">
        <v>21211</v>
      </c>
      <c r="B28" s="22" t="s">
        <v>55</v>
      </c>
      <c r="C28" s="23">
        <v>0</v>
      </c>
      <c r="D28" s="23">
        <v>204</v>
      </c>
      <c r="E28" s="27">
        <v>150</v>
      </c>
      <c r="F28" s="24">
        <f t="shared" si="0"/>
        <v>73.529411764705898</v>
      </c>
      <c r="G28" s="28">
        <v>108</v>
      </c>
      <c r="H28" s="25">
        <f t="shared" ref="H28:H39" si="6">IFERROR(I28/G28*100,"")</f>
        <v>38.8888888888889</v>
      </c>
      <c r="I28" s="45">
        <f t="shared" ref="I28:I39" si="7">E28-G28</f>
        <v>42</v>
      </c>
      <c r="J28" s="46"/>
    </row>
    <row r="29" spans="1:10" s="2" customFormat="1" ht="40.5" customHeight="1">
      <c r="A29" s="21">
        <v>21213</v>
      </c>
      <c r="B29" s="22" t="s">
        <v>61</v>
      </c>
      <c r="C29" s="23">
        <f>C30+C31+C32</f>
        <v>0</v>
      </c>
      <c r="D29" s="27">
        <f>SUM(D30:D32)</f>
        <v>68</v>
      </c>
      <c r="E29" s="27">
        <f>SUM(E30:E32)</f>
        <v>68</v>
      </c>
      <c r="F29" s="24">
        <f t="shared" si="0"/>
        <v>100</v>
      </c>
      <c r="G29" s="28">
        <f>SUM(G30:G32)</f>
        <v>50</v>
      </c>
      <c r="H29" s="25">
        <f t="shared" si="6"/>
        <v>36</v>
      </c>
      <c r="I29" s="45">
        <f t="shared" si="7"/>
        <v>18</v>
      </c>
      <c r="J29" s="46"/>
    </row>
    <row r="30" spans="1:10" s="3" customFormat="1" ht="31.5" hidden="1" customHeight="1">
      <c r="A30" s="29">
        <v>2121301</v>
      </c>
      <c r="B30" s="30" t="s">
        <v>148</v>
      </c>
      <c r="C30" s="31"/>
      <c r="D30" s="31"/>
      <c r="E30" s="32"/>
      <c r="F30" s="33" t="str">
        <f t="shared" si="0"/>
        <v/>
      </c>
      <c r="G30" s="34"/>
      <c r="H30" s="36" t="str">
        <f t="shared" si="6"/>
        <v/>
      </c>
      <c r="I30" s="48">
        <f t="shared" si="7"/>
        <v>0</v>
      </c>
      <c r="J30" s="49"/>
    </row>
    <row r="31" spans="1:10" s="3" customFormat="1" ht="31.5" customHeight="1">
      <c r="A31" s="29">
        <v>2121302</v>
      </c>
      <c r="B31" s="30" t="s">
        <v>149</v>
      </c>
      <c r="C31" s="31">
        <v>0</v>
      </c>
      <c r="D31" s="31">
        <v>68</v>
      </c>
      <c r="E31" s="32">
        <v>68</v>
      </c>
      <c r="F31" s="33">
        <f t="shared" si="0"/>
        <v>100</v>
      </c>
      <c r="G31" s="34">
        <v>0</v>
      </c>
      <c r="H31" s="36" t="str">
        <f t="shared" si="6"/>
        <v/>
      </c>
      <c r="I31" s="48">
        <f t="shared" si="7"/>
        <v>68</v>
      </c>
      <c r="J31" s="49"/>
    </row>
    <row r="32" spans="1:10" s="2" customFormat="1" ht="31.5" customHeight="1">
      <c r="A32" s="29">
        <v>2121399</v>
      </c>
      <c r="B32" s="30" t="s">
        <v>150</v>
      </c>
      <c r="C32" s="31">
        <v>0</v>
      </c>
      <c r="D32" s="31">
        <v>0</v>
      </c>
      <c r="E32" s="32">
        <v>0</v>
      </c>
      <c r="F32" s="33" t="str">
        <f t="shared" si="0"/>
        <v/>
      </c>
      <c r="G32" s="34">
        <v>50</v>
      </c>
      <c r="H32" s="36">
        <f t="shared" si="6"/>
        <v>-100</v>
      </c>
      <c r="I32" s="48">
        <f t="shared" si="7"/>
        <v>-50</v>
      </c>
      <c r="J32" s="49"/>
    </row>
    <row r="33" spans="1:10" s="2" customFormat="1" ht="42.75" customHeight="1">
      <c r="A33" s="21">
        <v>21214</v>
      </c>
      <c r="B33" s="22" t="s">
        <v>63</v>
      </c>
      <c r="C33" s="23">
        <f>C34+C35+C36</f>
        <v>450</v>
      </c>
      <c r="D33" s="23">
        <f>D34+D36</f>
        <v>450</v>
      </c>
      <c r="E33" s="27">
        <f>SUM(E34:E36)</f>
        <v>363</v>
      </c>
      <c r="F33" s="24">
        <f t="shared" si="0"/>
        <v>80.6666666666667</v>
      </c>
      <c r="G33" s="28">
        <f>G34+G36</f>
        <v>418</v>
      </c>
      <c r="H33" s="25">
        <f t="shared" si="6"/>
        <v>-13.157894736842101</v>
      </c>
      <c r="I33" s="45">
        <f t="shared" si="7"/>
        <v>-55</v>
      </c>
      <c r="J33" s="46"/>
    </row>
    <row r="34" spans="1:10" s="3" customFormat="1" ht="31.5" customHeight="1">
      <c r="A34" s="29">
        <v>2121401</v>
      </c>
      <c r="B34" s="30" t="s">
        <v>151</v>
      </c>
      <c r="C34" s="31">
        <v>17</v>
      </c>
      <c r="D34" s="31">
        <v>17</v>
      </c>
      <c r="E34" s="32">
        <v>0</v>
      </c>
      <c r="F34" s="33">
        <f t="shared" si="0"/>
        <v>0</v>
      </c>
      <c r="G34" s="34">
        <v>0</v>
      </c>
      <c r="H34" s="36" t="str">
        <f t="shared" si="6"/>
        <v/>
      </c>
      <c r="I34" s="48">
        <f t="shared" si="7"/>
        <v>0</v>
      </c>
      <c r="J34" s="49"/>
    </row>
    <row r="35" spans="1:10" s="3" customFormat="1" ht="31.5" hidden="1" customHeight="1">
      <c r="A35" s="29">
        <v>2121402</v>
      </c>
      <c r="B35" s="30" t="s">
        <v>152</v>
      </c>
      <c r="C35" s="31"/>
      <c r="D35" s="31"/>
      <c r="E35" s="32"/>
      <c r="F35" s="33" t="str">
        <f t="shared" si="0"/>
        <v/>
      </c>
      <c r="G35" s="33"/>
      <c r="H35" s="35"/>
      <c r="I35" s="33"/>
      <c r="J35" s="50"/>
    </row>
    <row r="36" spans="1:10" s="2" customFormat="1" ht="31.5" customHeight="1">
      <c r="A36" s="29">
        <v>2121499</v>
      </c>
      <c r="B36" s="30" t="s">
        <v>153</v>
      </c>
      <c r="C36" s="31">
        <v>433</v>
      </c>
      <c r="D36" s="31">
        <v>433</v>
      </c>
      <c r="E36" s="32">
        <v>363</v>
      </c>
      <c r="F36" s="33">
        <f t="shared" si="0"/>
        <v>83.833718244803705</v>
      </c>
      <c r="G36" s="34">
        <v>418</v>
      </c>
      <c r="H36" s="36">
        <f t="shared" si="6"/>
        <v>-13.157894736842101</v>
      </c>
      <c r="I36" s="48">
        <f t="shared" si="7"/>
        <v>-55</v>
      </c>
      <c r="J36" s="49"/>
    </row>
    <row r="37" spans="1:10" s="2" customFormat="1" ht="30" customHeight="1">
      <c r="A37" s="21">
        <v>213</v>
      </c>
      <c r="B37" s="22" t="s">
        <v>64</v>
      </c>
      <c r="C37" s="23">
        <f>C38</f>
        <v>0</v>
      </c>
      <c r="D37" s="23">
        <f>D38</f>
        <v>8</v>
      </c>
      <c r="E37" s="23">
        <f>E38</f>
        <v>8</v>
      </c>
      <c r="F37" s="24">
        <f t="shared" si="0"/>
        <v>100</v>
      </c>
      <c r="G37" s="23">
        <f>G38</f>
        <v>20</v>
      </c>
      <c r="H37" s="25">
        <f t="shared" si="6"/>
        <v>-60</v>
      </c>
      <c r="I37" s="45">
        <f t="shared" si="7"/>
        <v>-12</v>
      </c>
      <c r="J37" s="46"/>
    </row>
    <row r="38" spans="1:10" s="2" customFormat="1" ht="42" customHeight="1">
      <c r="A38" s="21">
        <v>21366</v>
      </c>
      <c r="B38" s="22" t="s">
        <v>66</v>
      </c>
      <c r="C38" s="23">
        <f>C39+C40</f>
        <v>0</v>
      </c>
      <c r="D38" s="23">
        <f>D39+D40</f>
        <v>8</v>
      </c>
      <c r="E38" s="23">
        <f>E39+E40</f>
        <v>8</v>
      </c>
      <c r="F38" s="24">
        <f t="shared" si="0"/>
        <v>100</v>
      </c>
      <c r="G38" s="23">
        <f>G39+G40</f>
        <v>20</v>
      </c>
      <c r="H38" s="25">
        <f t="shared" si="6"/>
        <v>-60</v>
      </c>
      <c r="I38" s="45">
        <f t="shared" si="7"/>
        <v>-12</v>
      </c>
      <c r="J38" s="46"/>
    </row>
    <row r="39" spans="1:10" s="3" customFormat="1" ht="32.25" customHeight="1">
      <c r="A39" s="29">
        <v>2136601</v>
      </c>
      <c r="B39" s="30" t="s">
        <v>145</v>
      </c>
      <c r="C39" s="31">
        <v>0</v>
      </c>
      <c r="D39" s="31">
        <v>8</v>
      </c>
      <c r="E39" s="32">
        <v>8</v>
      </c>
      <c r="F39" s="33">
        <f t="shared" si="0"/>
        <v>100</v>
      </c>
      <c r="G39" s="34">
        <v>20</v>
      </c>
      <c r="H39" s="36">
        <f t="shared" si="6"/>
        <v>-60</v>
      </c>
      <c r="I39" s="48">
        <f t="shared" si="7"/>
        <v>-12</v>
      </c>
      <c r="J39" s="49"/>
    </row>
    <row r="40" spans="1:10" s="2" customFormat="1" ht="32.25" hidden="1" customHeight="1">
      <c r="A40" s="29">
        <v>2136699</v>
      </c>
      <c r="B40" s="30" t="s">
        <v>154</v>
      </c>
      <c r="C40" s="31"/>
      <c r="D40" s="31"/>
      <c r="E40" s="32"/>
      <c r="F40" s="35"/>
      <c r="G40" s="34"/>
      <c r="H40" s="35"/>
      <c r="I40" s="34"/>
      <c r="J40" s="47"/>
    </row>
    <row r="41" spans="1:10" s="2" customFormat="1" ht="32.25" hidden="1" customHeight="1">
      <c r="A41" s="21">
        <v>214</v>
      </c>
      <c r="B41" s="22" t="s">
        <v>67</v>
      </c>
      <c r="C41" s="23">
        <f>C44+C42</f>
        <v>0</v>
      </c>
      <c r="D41" s="27">
        <f>D42+D44</f>
        <v>0</v>
      </c>
      <c r="E41" s="27">
        <f>E42+E44</f>
        <v>0</v>
      </c>
      <c r="F41" s="24" t="str">
        <f t="shared" si="0"/>
        <v/>
      </c>
      <c r="G41" s="28">
        <f>G44+G42</f>
        <v>0</v>
      </c>
      <c r="H41" s="25" t="str">
        <f t="shared" ref="H41:H49" si="8">IFERROR(I41/G41*100,"")</f>
        <v/>
      </c>
      <c r="I41" s="45">
        <f t="shared" ref="I41:I55" si="9">E41-G41</f>
        <v>0</v>
      </c>
      <c r="J41" s="46"/>
    </row>
    <row r="42" spans="1:10" s="2" customFormat="1" ht="42.75" hidden="1" customHeight="1">
      <c r="A42" s="21">
        <v>21462</v>
      </c>
      <c r="B42" s="22" t="s">
        <v>155</v>
      </c>
      <c r="C42" s="23">
        <f>C43</f>
        <v>0</v>
      </c>
      <c r="D42" s="23"/>
      <c r="E42" s="27"/>
      <c r="F42" s="39"/>
      <c r="G42" s="28">
        <f>G43</f>
        <v>0</v>
      </c>
      <c r="H42" s="25" t="str">
        <f t="shared" si="8"/>
        <v/>
      </c>
      <c r="I42" s="45">
        <f t="shared" si="9"/>
        <v>0</v>
      </c>
      <c r="J42" s="46"/>
    </row>
    <row r="43" spans="1:10" s="3" customFormat="1" ht="31.5" hidden="1" customHeight="1">
      <c r="A43" s="29">
        <v>2146299</v>
      </c>
      <c r="B43" s="30" t="s">
        <v>156</v>
      </c>
      <c r="C43" s="31"/>
      <c r="D43" s="31"/>
      <c r="E43" s="32"/>
      <c r="F43" s="35"/>
      <c r="G43" s="34"/>
      <c r="H43" s="36" t="str">
        <f t="shared" si="8"/>
        <v/>
      </c>
      <c r="I43" s="48">
        <f t="shared" si="9"/>
        <v>0</v>
      </c>
      <c r="J43" s="49"/>
    </row>
    <row r="44" spans="1:10" s="2" customFormat="1" ht="36" hidden="1" customHeight="1">
      <c r="A44" s="21">
        <v>21463</v>
      </c>
      <c r="B44" s="22" t="s">
        <v>69</v>
      </c>
      <c r="C44" s="23">
        <f>C45</f>
        <v>0</v>
      </c>
      <c r="D44" s="27">
        <f>D45</f>
        <v>0</v>
      </c>
      <c r="E44" s="27">
        <f>E45</f>
        <v>0</v>
      </c>
      <c r="F44" s="24" t="str">
        <f t="shared" si="0"/>
        <v/>
      </c>
      <c r="G44" s="28">
        <f>G45</f>
        <v>0</v>
      </c>
      <c r="H44" s="40" t="str">
        <f t="shared" si="8"/>
        <v/>
      </c>
      <c r="I44" s="45">
        <f t="shared" si="9"/>
        <v>0</v>
      </c>
      <c r="J44" s="46"/>
    </row>
    <row r="45" spans="1:10" s="3" customFormat="1" ht="31.5" hidden="1" customHeight="1">
      <c r="A45" s="29">
        <v>2146399</v>
      </c>
      <c r="B45" s="30" t="s">
        <v>157</v>
      </c>
      <c r="C45" s="31"/>
      <c r="D45" s="31"/>
      <c r="E45" s="32"/>
      <c r="F45" s="33" t="str">
        <f t="shared" si="0"/>
        <v/>
      </c>
      <c r="G45" s="34"/>
      <c r="H45" s="41" t="str">
        <f t="shared" si="8"/>
        <v/>
      </c>
      <c r="I45" s="48">
        <f t="shared" si="9"/>
        <v>0</v>
      </c>
      <c r="J45" s="49"/>
    </row>
    <row r="46" spans="1:10" s="2" customFormat="1" ht="31.5" customHeight="1">
      <c r="A46" s="21">
        <v>229</v>
      </c>
      <c r="B46" s="22" t="s">
        <v>70</v>
      </c>
      <c r="C46" s="23">
        <f>C47+C48+C51</f>
        <v>0</v>
      </c>
      <c r="D46" s="27">
        <f>D47+D48+D51</f>
        <v>38</v>
      </c>
      <c r="E46" s="27">
        <f>E47+E48+E51</f>
        <v>36</v>
      </c>
      <c r="F46" s="24">
        <f t="shared" si="0"/>
        <v>94.736842105263193</v>
      </c>
      <c r="G46" s="27">
        <f>G48+G51</f>
        <v>35</v>
      </c>
      <c r="H46" s="25">
        <f t="shared" si="8"/>
        <v>2.8571428571428599</v>
      </c>
      <c r="I46" s="45">
        <f t="shared" si="9"/>
        <v>1</v>
      </c>
      <c r="J46" s="46"/>
    </row>
    <row r="47" spans="1:10" s="2" customFormat="1" ht="45" hidden="1" customHeight="1">
      <c r="A47" s="21">
        <v>22904</v>
      </c>
      <c r="B47" s="22" t="s">
        <v>71</v>
      </c>
      <c r="C47" s="23"/>
      <c r="D47" s="27"/>
      <c r="E47" s="27"/>
      <c r="F47" s="39"/>
      <c r="G47" s="28"/>
      <c r="H47" s="39"/>
      <c r="I47" s="45">
        <f t="shared" si="9"/>
        <v>0</v>
      </c>
      <c r="J47" s="46"/>
    </row>
    <row r="48" spans="1:10" s="2" customFormat="1" ht="33" hidden="1" customHeight="1">
      <c r="A48" s="21">
        <v>22908</v>
      </c>
      <c r="B48" s="22" t="s">
        <v>73</v>
      </c>
      <c r="C48" s="23">
        <f>C49</f>
        <v>0</v>
      </c>
      <c r="D48" s="27">
        <f>D49+D50</f>
        <v>0</v>
      </c>
      <c r="E48" s="27">
        <f>E49+E50</f>
        <v>0</v>
      </c>
      <c r="F48" s="24" t="str">
        <f t="shared" si="0"/>
        <v/>
      </c>
      <c r="G48" s="28">
        <f>G49</f>
        <v>0</v>
      </c>
      <c r="H48" s="25" t="str">
        <f t="shared" si="8"/>
        <v/>
      </c>
      <c r="I48" s="45">
        <f t="shared" si="9"/>
        <v>0</v>
      </c>
      <c r="J48" s="46"/>
    </row>
    <row r="49" spans="1:10" s="3" customFormat="1" ht="33" hidden="1" customHeight="1">
      <c r="A49" s="29">
        <v>2290804</v>
      </c>
      <c r="B49" s="30" t="s">
        <v>158</v>
      </c>
      <c r="C49" s="31"/>
      <c r="D49" s="31"/>
      <c r="E49" s="32"/>
      <c r="F49" s="33" t="str">
        <f t="shared" si="0"/>
        <v/>
      </c>
      <c r="G49" s="34"/>
      <c r="H49" s="36" t="str">
        <f t="shared" si="8"/>
        <v/>
      </c>
      <c r="I49" s="48">
        <f t="shared" si="9"/>
        <v>0</v>
      </c>
      <c r="J49" s="49"/>
    </row>
    <row r="50" spans="1:10" s="3" customFormat="1" ht="33" hidden="1" customHeight="1">
      <c r="A50" s="29">
        <v>2290805</v>
      </c>
      <c r="B50" s="30" t="s">
        <v>159</v>
      </c>
      <c r="C50" s="31"/>
      <c r="D50" s="31"/>
      <c r="E50" s="32"/>
      <c r="F50" s="33"/>
      <c r="G50" s="34"/>
      <c r="H50" s="36"/>
      <c r="I50" s="48"/>
      <c r="J50" s="49"/>
    </row>
    <row r="51" spans="1:10" s="3" customFormat="1" ht="40.5" customHeight="1">
      <c r="A51" s="21">
        <v>22960</v>
      </c>
      <c r="B51" s="22" t="s">
        <v>75</v>
      </c>
      <c r="C51" s="23">
        <f>SUM(C52:C57)</f>
        <v>0</v>
      </c>
      <c r="D51" s="27">
        <f>SUM(D52:D57)</f>
        <v>38</v>
      </c>
      <c r="E51" s="27">
        <f>SUM(E52:E57)</f>
        <v>36</v>
      </c>
      <c r="F51" s="24">
        <f t="shared" si="0"/>
        <v>94.736842105263193</v>
      </c>
      <c r="G51" s="28">
        <f>SUM(G52:G57)</f>
        <v>35</v>
      </c>
      <c r="H51" s="25">
        <f>IFERROR(I51/G51*100,"")</f>
        <v>2.8571428571428599</v>
      </c>
      <c r="I51" s="45">
        <f t="shared" si="9"/>
        <v>1</v>
      </c>
      <c r="J51" s="46"/>
    </row>
    <row r="52" spans="1:10" s="3" customFormat="1" ht="28.5" customHeight="1">
      <c r="A52" s="29">
        <v>2296002</v>
      </c>
      <c r="B52" s="30" t="s">
        <v>160</v>
      </c>
      <c r="C52" s="31">
        <v>0</v>
      </c>
      <c r="D52" s="32">
        <v>36</v>
      </c>
      <c r="E52" s="32">
        <v>33</v>
      </c>
      <c r="F52" s="33">
        <f t="shared" si="0"/>
        <v>91.6666666666667</v>
      </c>
      <c r="G52" s="34">
        <v>35</v>
      </c>
      <c r="H52" s="36">
        <f>IFERROR(I52/G52*100,"")</f>
        <v>-5.71428571428571</v>
      </c>
      <c r="I52" s="48">
        <f t="shared" si="9"/>
        <v>-2</v>
      </c>
      <c r="J52" s="49"/>
    </row>
    <row r="53" spans="1:10" s="3" customFormat="1" ht="28.5" customHeight="1">
      <c r="A53" s="29">
        <v>2296003</v>
      </c>
      <c r="B53" s="30" t="s">
        <v>161</v>
      </c>
      <c r="C53" s="31">
        <v>0</v>
      </c>
      <c r="D53" s="32">
        <v>2</v>
      </c>
      <c r="E53" s="32">
        <v>2</v>
      </c>
      <c r="F53" s="33">
        <f t="shared" si="0"/>
        <v>100</v>
      </c>
      <c r="G53" s="34">
        <v>0</v>
      </c>
      <c r="H53" s="36" t="str">
        <f>IFERROR(I53/G53*100,"")</f>
        <v/>
      </c>
      <c r="I53" s="48">
        <f t="shared" si="9"/>
        <v>2</v>
      </c>
      <c r="J53" s="49"/>
    </row>
    <row r="54" spans="1:10" s="2" customFormat="1" ht="28.5" hidden="1" customHeight="1">
      <c r="A54" s="29">
        <v>2296004</v>
      </c>
      <c r="B54" s="30" t="s">
        <v>162</v>
      </c>
      <c r="C54" s="31"/>
      <c r="D54" s="32"/>
      <c r="E54" s="32"/>
      <c r="F54" s="35"/>
      <c r="G54" s="34"/>
      <c r="H54" s="36" t="str">
        <f t="shared" ref="H54:H73" si="10">IFERROR(I54/G54*100,"")</f>
        <v/>
      </c>
      <c r="I54" s="48">
        <f t="shared" si="9"/>
        <v>0</v>
      </c>
      <c r="J54" s="49"/>
    </row>
    <row r="55" spans="1:10" s="2" customFormat="1" ht="28.5" customHeight="1">
      <c r="A55" s="29">
        <v>2296006</v>
      </c>
      <c r="B55" s="30" t="s">
        <v>163</v>
      </c>
      <c r="C55" s="31">
        <v>0</v>
      </c>
      <c r="D55" s="32">
        <v>0</v>
      </c>
      <c r="E55" s="32">
        <v>1</v>
      </c>
      <c r="F55" s="33" t="str">
        <f>IFERROR(E55/D55*100,"")</f>
        <v/>
      </c>
      <c r="G55" s="34">
        <v>0</v>
      </c>
      <c r="H55" s="36" t="str">
        <f t="shared" si="10"/>
        <v/>
      </c>
      <c r="I55" s="48">
        <f t="shared" si="9"/>
        <v>1</v>
      </c>
      <c r="J55" s="49"/>
    </row>
    <row r="56" spans="1:10" s="2" customFormat="1" ht="28.5" hidden="1" customHeight="1">
      <c r="A56" s="29">
        <v>2296013</v>
      </c>
      <c r="B56" s="30" t="s">
        <v>164</v>
      </c>
      <c r="C56" s="31"/>
      <c r="D56" s="32"/>
      <c r="E56" s="32"/>
      <c r="F56" s="33"/>
      <c r="G56" s="34"/>
      <c r="H56" s="36" t="str">
        <f t="shared" si="10"/>
        <v/>
      </c>
      <c r="I56" s="48"/>
      <c r="J56" s="49"/>
    </row>
    <row r="57" spans="1:10" s="2" customFormat="1" ht="28.5" hidden="1" customHeight="1">
      <c r="A57" s="29">
        <v>2296099</v>
      </c>
      <c r="B57" s="30" t="s">
        <v>165</v>
      </c>
      <c r="C57" s="31"/>
      <c r="D57" s="32"/>
      <c r="E57" s="32"/>
      <c r="F57" s="35"/>
      <c r="G57" s="34"/>
      <c r="H57" s="36" t="str">
        <f t="shared" si="10"/>
        <v/>
      </c>
      <c r="I57" s="48">
        <f>E57-G57</f>
        <v>0</v>
      </c>
      <c r="J57" s="49"/>
    </row>
    <row r="58" spans="1:10" s="2" customFormat="1" ht="28.5" hidden="1" customHeight="1">
      <c r="A58" s="21">
        <v>232</v>
      </c>
      <c r="B58" s="22" t="s">
        <v>166</v>
      </c>
      <c r="C58" s="23">
        <f>C59</f>
        <v>0</v>
      </c>
      <c r="D58" s="27">
        <f>D59</f>
        <v>0</v>
      </c>
      <c r="E58" s="27">
        <f>E59</f>
        <v>0</v>
      </c>
      <c r="F58" s="24" t="str">
        <f t="shared" si="0"/>
        <v/>
      </c>
      <c r="G58" s="28">
        <f>G59</f>
        <v>0</v>
      </c>
      <c r="H58" s="36" t="str">
        <f t="shared" si="10"/>
        <v/>
      </c>
      <c r="I58" s="45">
        <f t="shared" ref="I58:I65" si="11">E58-G58</f>
        <v>0</v>
      </c>
      <c r="J58" s="46"/>
    </row>
    <row r="59" spans="1:10" s="2" customFormat="1" ht="28.5" hidden="1" customHeight="1">
      <c r="A59" s="21">
        <v>23204</v>
      </c>
      <c r="B59" s="22" t="s">
        <v>50</v>
      </c>
      <c r="C59" s="28">
        <f>C60+C61</f>
        <v>0</v>
      </c>
      <c r="D59" s="26">
        <f>SUM(D60:D62)</f>
        <v>0</v>
      </c>
      <c r="E59" s="26">
        <f>SUM(E60:E62)</f>
        <v>0</v>
      </c>
      <c r="F59" s="24" t="str">
        <f t="shared" si="0"/>
        <v/>
      </c>
      <c r="G59" s="28">
        <f>G60+G61</f>
        <v>0</v>
      </c>
      <c r="H59" s="36" t="str">
        <f t="shared" si="10"/>
        <v/>
      </c>
      <c r="I59" s="45">
        <f t="shared" si="11"/>
        <v>0</v>
      </c>
      <c r="J59" s="46"/>
    </row>
    <row r="60" spans="1:10" s="3" customFormat="1" ht="28.5" hidden="1" customHeight="1">
      <c r="A60" s="29">
        <v>2320411</v>
      </c>
      <c r="B60" s="30" t="s">
        <v>167</v>
      </c>
      <c r="C60" s="31"/>
      <c r="D60" s="37"/>
      <c r="E60" s="32"/>
      <c r="F60" s="33" t="str">
        <f t="shared" si="0"/>
        <v/>
      </c>
      <c r="G60" s="34"/>
      <c r="H60" s="36" t="str">
        <f t="shared" si="10"/>
        <v/>
      </c>
      <c r="I60" s="48">
        <f t="shared" si="11"/>
        <v>0</v>
      </c>
      <c r="J60" s="49"/>
    </row>
    <row r="61" spans="1:10" s="3" customFormat="1" ht="28.5" hidden="1" customHeight="1">
      <c r="A61" s="29">
        <v>2320431</v>
      </c>
      <c r="B61" s="30" t="s">
        <v>168</v>
      </c>
      <c r="C61" s="31"/>
      <c r="D61" s="37"/>
      <c r="E61" s="32"/>
      <c r="F61" s="33" t="str">
        <f t="shared" si="0"/>
        <v/>
      </c>
      <c r="G61" s="34"/>
      <c r="H61" s="36" t="str">
        <f t="shared" si="10"/>
        <v/>
      </c>
      <c r="I61" s="48">
        <f t="shared" si="11"/>
        <v>0</v>
      </c>
      <c r="J61" s="49"/>
    </row>
    <row r="62" spans="1:10" s="3" customFormat="1" ht="28.5" hidden="1" customHeight="1">
      <c r="A62" s="29">
        <v>2320499</v>
      </c>
      <c r="B62" s="30" t="s">
        <v>169</v>
      </c>
      <c r="C62" s="31"/>
      <c r="D62" s="37"/>
      <c r="E62" s="32"/>
      <c r="F62" s="33"/>
      <c r="G62" s="34"/>
      <c r="H62" s="36" t="str">
        <f t="shared" si="10"/>
        <v/>
      </c>
      <c r="I62" s="48"/>
      <c r="J62" s="49"/>
    </row>
    <row r="63" spans="1:10" s="2" customFormat="1" ht="28.5" hidden="1" customHeight="1">
      <c r="A63" s="21">
        <v>233</v>
      </c>
      <c r="B63" s="22" t="s">
        <v>170</v>
      </c>
      <c r="C63" s="23">
        <f t="shared" ref="C63:E64" si="12">C64</f>
        <v>0</v>
      </c>
      <c r="D63" s="26">
        <f t="shared" si="12"/>
        <v>0</v>
      </c>
      <c r="E63" s="27">
        <f t="shared" si="12"/>
        <v>0</v>
      </c>
      <c r="F63" s="24" t="str">
        <f t="shared" si="0"/>
        <v/>
      </c>
      <c r="G63" s="28">
        <f>G64</f>
        <v>0</v>
      </c>
      <c r="H63" s="36" t="str">
        <f t="shared" si="10"/>
        <v/>
      </c>
      <c r="I63" s="45">
        <f t="shared" si="11"/>
        <v>0</v>
      </c>
      <c r="J63" s="46"/>
    </row>
    <row r="64" spans="1:10" s="2" customFormat="1" ht="28.5" hidden="1" customHeight="1">
      <c r="A64" s="21">
        <v>23304</v>
      </c>
      <c r="B64" s="22" t="s">
        <v>51</v>
      </c>
      <c r="C64" s="23">
        <f t="shared" si="12"/>
        <v>0</v>
      </c>
      <c r="D64" s="26">
        <f t="shared" si="12"/>
        <v>0</v>
      </c>
      <c r="E64" s="27">
        <f t="shared" si="12"/>
        <v>0</v>
      </c>
      <c r="F64" s="24" t="str">
        <f t="shared" si="0"/>
        <v/>
      </c>
      <c r="G64" s="28">
        <f>G65</f>
        <v>0</v>
      </c>
      <c r="H64" s="36" t="str">
        <f t="shared" si="10"/>
        <v/>
      </c>
      <c r="I64" s="45">
        <f t="shared" si="11"/>
        <v>0</v>
      </c>
      <c r="J64" s="46"/>
    </row>
    <row r="65" spans="1:10" s="3" customFormat="1" ht="28.5" hidden="1" customHeight="1">
      <c r="A65" s="29">
        <v>2330411</v>
      </c>
      <c r="B65" s="30" t="s">
        <v>171</v>
      </c>
      <c r="C65" s="31"/>
      <c r="D65" s="37"/>
      <c r="E65" s="32"/>
      <c r="F65" s="33" t="str">
        <f t="shared" si="0"/>
        <v/>
      </c>
      <c r="G65" s="34"/>
      <c r="H65" s="36" t="str">
        <f t="shared" si="10"/>
        <v/>
      </c>
      <c r="I65" s="48">
        <f t="shared" si="11"/>
        <v>0</v>
      </c>
      <c r="J65" s="49"/>
    </row>
    <row r="66" spans="1:10" s="2" customFormat="1" ht="27" customHeight="1">
      <c r="A66" s="21" t="s">
        <v>116</v>
      </c>
      <c r="B66" s="22"/>
      <c r="C66" s="23">
        <f>C68</f>
        <v>0</v>
      </c>
      <c r="D66" s="27">
        <f>D67+D68</f>
        <v>0</v>
      </c>
      <c r="E66" s="27">
        <f>E67+E68</f>
        <v>0</v>
      </c>
      <c r="F66" s="24" t="str">
        <f t="shared" si="0"/>
        <v/>
      </c>
      <c r="G66" s="28">
        <f>G67+G68</f>
        <v>0</v>
      </c>
      <c r="H66" s="36" t="str">
        <f t="shared" si="10"/>
        <v/>
      </c>
      <c r="I66" s="45">
        <f t="shared" ref="I66:I75" si="13">E66-G66</f>
        <v>0</v>
      </c>
      <c r="J66" s="46"/>
    </row>
    <row r="67" spans="1:10" s="2" customFormat="1" ht="27" hidden="1" customHeight="1">
      <c r="A67" s="29">
        <v>2300401</v>
      </c>
      <c r="B67" s="51" t="s">
        <v>172</v>
      </c>
      <c r="C67" s="31"/>
      <c r="D67" s="31"/>
      <c r="E67" s="32"/>
      <c r="F67" s="24" t="str">
        <f t="shared" si="0"/>
        <v/>
      </c>
      <c r="G67" s="34"/>
      <c r="H67" s="36" t="str">
        <f t="shared" si="10"/>
        <v/>
      </c>
      <c r="I67" s="48">
        <f t="shared" si="13"/>
        <v>0</v>
      </c>
      <c r="J67" s="49"/>
    </row>
    <row r="68" spans="1:10" s="2" customFormat="1" ht="27" hidden="1" customHeight="1">
      <c r="A68" s="29">
        <v>2300402</v>
      </c>
      <c r="B68" s="51" t="s">
        <v>173</v>
      </c>
      <c r="C68" s="31"/>
      <c r="D68" s="31"/>
      <c r="E68" s="32"/>
      <c r="F68" s="24" t="str">
        <f t="shared" si="0"/>
        <v/>
      </c>
      <c r="G68" s="34"/>
      <c r="H68" s="36" t="str">
        <f t="shared" si="10"/>
        <v/>
      </c>
      <c r="I68" s="48">
        <f t="shared" si="13"/>
        <v>0</v>
      </c>
      <c r="J68" s="49"/>
    </row>
    <row r="69" spans="1:10" s="2" customFormat="1" ht="27" customHeight="1">
      <c r="A69" s="21" t="s">
        <v>117</v>
      </c>
      <c r="B69" s="52"/>
      <c r="C69" s="23">
        <f>C70</f>
        <v>0</v>
      </c>
      <c r="D69" s="23">
        <f>D70</f>
        <v>0</v>
      </c>
      <c r="E69" s="27">
        <f>E70</f>
        <v>0</v>
      </c>
      <c r="F69" s="24" t="str">
        <f t="shared" si="0"/>
        <v/>
      </c>
      <c r="G69" s="28">
        <f>G70</f>
        <v>0</v>
      </c>
      <c r="H69" s="36" t="str">
        <f t="shared" si="10"/>
        <v/>
      </c>
      <c r="I69" s="45">
        <f t="shared" si="13"/>
        <v>0</v>
      </c>
      <c r="J69" s="46"/>
    </row>
    <row r="70" spans="1:10" s="2" customFormat="1" ht="27" hidden="1" customHeight="1">
      <c r="A70" s="29">
        <v>23104</v>
      </c>
      <c r="B70" s="51" t="s">
        <v>174</v>
      </c>
      <c r="C70" s="31"/>
      <c r="D70" s="31"/>
      <c r="E70" s="32"/>
      <c r="F70" s="24" t="str">
        <f t="shared" ref="F70:F73" si="14">IFERROR(E70/D70*100,"")</f>
        <v/>
      </c>
      <c r="G70" s="34"/>
      <c r="H70" s="36" t="str">
        <f t="shared" si="10"/>
        <v/>
      </c>
      <c r="I70" s="48">
        <f t="shared" si="13"/>
        <v>0</v>
      </c>
      <c r="J70" s="49"/>
    </row>
    <row r="71" spans="1:10" s="2" customFormat="1" ht="27" customHeight="1">
      <c r="A71" s="21" t="s">
        <v>118</v>
      </c>
      <c r="B71" s="22"/>
      <c r="C71" s="23">
        <f>C72</f>
        <v>0</v>
      </c>
      <c r="D71" s="27">
        <f>D72</f>
        <v>0</v>
      </c>
      <c r="E71" s="27">
        <f>E72</f>
        <v>0</v>
      </c>
      <c r="F71" s="24" t="str">
        <f t="shared" si="14"/>
        <v/>
      </c>
      <c r="G71" s="28">
        <f>G72</f>
        <v>0</v>
      </c>
      <c r="H71" s="36" t="str">
        <f t="shared" si="10"/>
        <v/>
      </c>
      <c r="I71" s="45">
        <f t="shared" si="13"/>
        <v>0</v>
      </c>
      <c r="J71" s="46"/>
    </row>
    <row r="72" spans="1:10" s="3" customFormat="1" ht="27" hidden="1" customHeight="1">
      <c r="A72" s="29">
        <v>2300802</v>
      </c>
      <c r="B72" s="30" t="s">
        <v>175</v>
      </c>
      <c r="C72" s="31"/>
      <c r="D72" s="31"/>
      <c r="E72" s="31"/>
      <c r="F72" s="24" t="str">
        <f t="shared" si="14"/>
        <v/>
      </c>
      <c r="G72" s="34"/>
      <c r="H72" s="36" t="str">
        <f t="shared" si="10"/>
        <v/>
      </c>
      <c r="I72" s="48">
        <f t="shared" si="13"/>
        <v>0</v>
      </c>
      <c r="J72" s="49"/>
    </row>
    <row r="73" spans="1:10" s="2" customFormat="1" ht="27" customHeight="1">
      <c r="A73" s="21" t="s">
        <v>119</v>
      </c>
      <c r="B73" s="22"/>
      <c r="C73" s="23">
        <f>C74</f>
        <v>0</v>
      </c>
      <c r="D73" s="27">
        <f>D74</f>
        <v>0</v>
      </c>
      <c r="E73" s="27">
        <f>E74</f>
        <v>53</v>
      </c>
      <c r="F73" s="24" t="str">
        <f t="shared" si="14"/>
        <v/>
      </c>
      <c r="G73" s="28">
        <f>G74</f>
        <v>56</v>
      </c>
      <c r="H73" s="36">
        <f t="shared" si="10"/>
        <v>-5.3571428571428568</v>
      </c>
      <c r="I73" s="45">
        <f t="shared" si="13"/>
        <v>-3</v>
      </c>
      <c r="J73" s="46"/>
    </row>
    <row r="74" spans="1:10" s="3" customFormat="1" ht="27" customHeight="1">
      <c r="A74" s="29">
        <v>2300902</v>
      </c>
      <c r="B74" s="30" t="s">
        <v>176</v>
      </c>
      <c r="C74" s="31">
        <f>龙口镇政府性基金收入!C28-C5-C66-C69-C71</f>
        <v>0</v>
      </c>
      <c r="D74" s="32">
        <f>D75-D5-D66-D69-D71</f>
        <v>0</v>
      </c>
      <c r="E74" s="32">
        <f>E75-E5-E66-E69-E71</f>
        <v>53</v>
      </c>
      <c r="F74" s="33" t="str">
        <f t="shared" ref="F74:F75" si="15">IFERROR(E74/D74*100,"")</f>
        <v/>
      </c>
      <c r="G74" s="34">
        <v>56</v>
      </c>
      <c r="H74" s="36">
        <f t="shared" ref="H74:H75" si="16">IFERROR(I74/G74*100,"")</f>
        <v>-5.3571428571428568</v>
      </c>
      <c r="I74" s="48">
        <f t="shared" si="13"/>
        <v>-3</v>
      </c>
      <c r="J74" s="49"/>
    </row>
    <row r="75" spans="1:10" s="2" customFormat="1" ht="27" customHeight="1">
      <c r="A75" s="208" t="s">
        <v>121</v>
      </c>
      <c r="B75" s="209"/>
      <c r="C75" s="23">
        <f>龙口镇政府性基金收入!C28</f>
        <v>7577</v>
      </c>
      <c r="D75" s="27">
        <f>龙口镇政府性基金收入!D28</f>
        <v>3944</v>
      </c>
      <c r="E75" s="27">
        <f>龙口镇政府性基金收入!E28</f>
        <v>4158</v>
      </c>
      <c r="F75" s="24">
        <f t="shared" si="15"/>
        <v>105.425963488844</v>
      </c>
      <c r="G75" s="28">
        <f>龙口镇政府性基金收入!G28</f>
        <v>10575</v>
      </c>
      <c r="H75" s="25">
        <f t="shared" si="16"/>
        <v>-60.680851063829799</v>
      </c>
      <c r="I75" s="45">
        <f t="shared" si="13"/>
        <v>-6417</v>
      </c>
      <c r="J75" s="46"/>
    </row>
    <row r="76" spans="1:10">
      <c r="H76" s="50"/>
    </row>
  </sheetData>
  <mergeCells count="2">
    <mergeCell ref="A2:I2"/>
    <mergeCell ref="A75:B75"/>
  </mergeCells>
  <phoneticPr fontId="22" type="noConversion"/>
  <printOptions horizontalCentered="1"/>
  <pageMargins left="0.39370078740157499" right="0.39370078740157499" top="0.59055118110236204" bottom="0.59055118110236204" header="0.196850393700787" footer="0.196850393700787"/>
  <pageSetup paperSize="9" scale="66" fitToHeight="0" orientation="portrait" r:id="rId1"/>
  <headerFooter>
    <oddFooter>&amp;C第 &amp;P 页，共 &amp;N 页</oddFooter>
  </headerFooter>
  <ignoredErrors>
    <ignoredError sqref="F37:F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收支结余辅助表</vt:lpstr>
      <vt:lpstr>封面</vt:lpstr>
      <vt:lpstr>本级-收支结余辅助表</vt:lpstr>
      <vt:lpstr>龙口镇政府性基金收支表</vt:lpstr>
      <vt:lpstr>龙口镇政府性基金收入</vt:lpstr>
      <vt:lpstr>龙口镇政府性基金支出</vt:lpstr>
      <vt:lpstr>龙口镇政府性基金支出!Print_Titles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2016-01-17T04:33:00Z</cp:lastPrinted>
  <dcterms:created xsi:type="dcterms:W3CDTF">1996-12-17T01:32:00Z</dcterms:created>
  <dcterms:modified xsi:type="dcterms:W3CDTF">2020-04-18T10:29:29Z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