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10365"/>
  </bookViews>
  <sheets>
    <sheet name="清算预算表" sheetId="11" r:id="rId1"/>
  </sheets>
  <definedNames>
    <definedName name="_xlnm._FilterDatabase" localSheetId="0" hidden="1">清算预算表!$A$8:$W$197</definedName>
    <definedName name="_xlnm.Print_Titles" localSheetId="0">清算预算表!$3:$8</definedName>
  </definedNames>
  <calcPr calcId="144525"/>
</workbook>
</file>

<file path=xl/calcChain.xml><?xml version="1.0" encoding="utf-8"?>
<calcChain xmlns="http://schemas.openxmlformats.org/spreadsheetml/2006/main">
  <c r="O197" i="11" l="1"/>
  <c r="P197" i="11"/>
  <c r="P196" i="11" s="1"/>
  <c r="J197" i="11"/>
  <c r="L197" i="11" s="1"/>
  <c r="N197" i="11" s="1"/>
  <c r="N196" i="11" s="1"/>
  <c r="D197" i="11"/>
  <c r="D196" i="11" s="1"/>
  <c r="S196" i="11"/>
  <c r="O196" i="11"/>
  <c r="M196" i="11"/>
  <c r="J196" i="11"/>
  <c r="I196" i="11"/>
  <c r="H196" i="11"/>
  <c r="G196" i="11"/>
  <c r="F196" i="11"/>
  <c r="E196" i="11"/>
  <c r="O195" i="11"/>
  <c r="P195" i="11"/>
  <c r="P194" i="11" s="1"/>
  <c r="J195" i="11"/>
  <c r="L195" i="11" s="1"/>
  <c r="D195" i="11"/>
  <c r="S194" i="11"/>
  <c r="O194" i="11"/>
  <c r="M194" i="11"/>
  <c r="J194" i="11"/>
  <c r="I194" i="11"/>
  <c r="H194" i="11"/>
  <c r="G194" i="11"/>
  <c r="F194" i="11"/>
  <c r="E194" i="11"/>
  <c r="D194" i="11"/>
  <c r="O193" i="11"/>
  <c r="P193" i="11" s="1"/>
  <c r="J193" i="11"/>
  <c r="L193" i="11"/>
  <c r="N193" i="11" s="1"/>
  <c r="V193" i="11" s="1"/>
  <c r="D193" i="11"/>
  <c r="O192" i="11"/>
  <c r="P192" i="11" s="1"/>
  <c r="J192" i="11"/>
  <c r="L192" i="11"/>
  <c r="N192" i="11" s="1"/>
  <c r="D192" i="11"/>
  <c r="I191" i="11"/>
  <c r="O191" i="11"/>
  <c r="P191" i="11" s="1"/>
  <c r="H191" i="11"/>
  <c r="J191" i="11" s="1"/>
  <c r="L191" i="11" s="1"/>
  <c r="N191" i="11" s="1"/>
  <c r="D191" i="11"/>
  <c r="O190" i="11"/>
  <c r="O189" i="11" s="1"/>
  <c r="J190" i="11"/>
  <c r="J189" i="11" s="1"/>
  <c r="L190" i="11"/>
  <c r="D190" i="11"/>
  <c r="D189" i="11" s="1"/>
  <c r="S189" i="11"/>
  <c r="M189" i="11"/>
  <c r="I189" i="11"/>
  <c r="H189" i="11"/>
  <c r="G189" i="11"/>
  <c r="F189" i="11"/>
  <c r="E189" i="11"/>
  <c r="O188" i="11"/>
  <c r="O187" i="11" s="1"/>
  <c r="J188" i="11"/>
  <c r="L188" i="11" s="1"/>
  <c r="L187" i="11" s="1"/>
  <c r="D188" i="11"/>
  <c r="D187" i="11" s="1"/>
  <c r="S187" i="11"/>
  <c r="M187" i="11"/>
  <c r="I187" i="11"/>
  <c r="H187" i="11"/>
  <c r="G187" i="11"/>
  <c r="F187" i="11"/>
  <c r="E187" i="11"/>
  <c r="O186" i="11"/>
  <c r="P186" i="11"/>
  <c r="P185" i="11" s="1"/>
  <c r="J186" i="11"/>
  <c r="J185" i="11" s="1"/>
  <c r="D186" i="11"/>
  <c r="S185" i="11"/>
  <c r="O185" i="11"/>
  <c r="M185" i="11"/>
  <c r="I185" i="11"/>
  <c r="H185" i="11"/>
  <c r="G185" i="11"/>
  <c r="F185" i="11"/>
  <c r="E185" i="11"/>
  <c r="D185" i="11"/>
  <c r="O184" i="11"/>
  <c r="P184" i="11" s="1"/>
  <c r="J184" i="11"/>
  <c r="J183" i="11" s="1"/>
  <c r="L184" i="11"/>
  <c r="N184" i="11" s="1"/>
  <c r="N183" i="11" s="1"/>
  <c r="D184" i="11"/>
  <c r="S183" i="11"/>
  <c r="O183" i="11"/>
  <c r="M183" i="11"/>
  <c r="I183" i="11"/>
  <c r="H183" i="11"/>
  <c r="G183" i="11"/>
  <c r="F183" i="11"/>
  <c r="E183" i="11"/>
  <c r="D183" i="11"/>
  <c r="O182" i="11"/>
  <c r="P182" i="11" s="1"/>
  <c r="J182" i="11"/>
  <c r="L182" i="11"/>
  <c r="D182" i="11"/>
  <c r="I181" i="11"/>
  <c r="J181" i="11" s="1"/>
  <c r="L181" i="11" s="1"/>
  <c r="N181" i="11" s="1"/>
  <c r="H181" i="11"/>
  <c r="H178" i="11" s="1"/>
  <c r="E181" i="11"/>
  <c r="D181" i="11" s="1"/>
  <c r="O180" i="11"/>
  <c r="P180" i="11" s="1"/>
  <c r="J180" i="11"/>
  <c r="L180" i="11" s="1"/>
  <c r="N180" i="11" s="1"/>
  <c r="D180" i="11"/>
  <c r="O179" i="11"/>
  <c r="P179" i="11" s="1"/>
  <c r="J179" i="11"/>
  <c r="L179" i="11"/>
  <c r="N179" i="11" s="1"/>
  <c r="D179" i="11"/>
  <c r="S178" i="11"/>
  <c r="M178" i="11"/>
  <c r="G178" i="11"/>
  <c r="F178" i="11"/>
  <c r="O177" i="11"/>
  <c r="P177" i="11" s="1"/>
  <c r="J177" i="11"/>
  <c r="J176" i="11" s="1"/>
  <c r="D177" i="11"/>
  <c r="D176" i="11" s="1"/>
  <c r="S176" i="11"/>
  <c r="P176" i="11"/>
  <c r="O176" i="11"/>
  <c r="M176" i="11"/>
  <c r="I176" i="11"/>
  <c r="H176" i="11"/>
  <c r="G176" i="11"/>
  <c r="F176" i="11"/>
  <c r="E176" i="11"/>
  <c r="O175" i="11"/>
  <c r="P175" i="11" s="1"/>
  <c r="Q175" i="11" s="1"/>
  <c r="J175" i="11"/>
  <c r="L175" i="11" s="1"/>
  <c r="N175" i="11" s="1"/>
  <c r="D175" i="11"/>
  <c r="O174" i="11"/>
  <c r="P174" i="11" s="1"/>
  <c r="J174" i="11"/>
  <c r="L174" i="11" s="1"/>
  <c r="D174" i="11"/>
  <c r="O173" i="11"/>
  <c r="O171" i="11" s="1"/>
  <c r="J173" i="11"/>
  <c r="L173" i="11" s="1"/>
  <c r="E173" i="11"/>
  <c r="D173" i="11" s="1"/>
  <c r="O172" i="11"/>
  <c r="P172" i="11"/>
  <c r="J172" i="11"/>
  <c r="L172" i="11"/>
  <c r="D172" i="11"/>
  <c r="S171" i="11"/>
  <c r="M171" i="11"/>
  <c r="I171" i="11"/>
  <c r="H171" i="11"/>
  <c r="G171" i="11"/>
  <c r="F171" i="11"/>
  <c r="O170" i="11"/>
  <c r="P170" i="11"/>
  <c r="J170" i="11"/>
  <c r="L170" i="11" s="1"/>
  <c r="D170" i="11"/>
  <c r="S169" i="11"/>
  <c r="O169" i="11"/>
  <c r="M169" i="11"/>
  <c r="I169" i="11"/>
  <c r="H169" i="11"/>
  <c r="G169" i="11"/>
  <c r="F169" i="11"/>
  <c r="E169" i="11"/>
  <c r="D169" i="11"/>
  <c r="O168" i="11"/>
  <c r="P168" i="11" s="1"/>
  <c r="J168" i="11"/>
  <c r="L168" i="11"/>
  <c r="L167" i="11" s="1"/>
  <c r="D168" i="11"/>
  <c r="D167" i="11" s="1"/>
  <c r="S167" i="11"/>
  <c r="O167" i="11"/>
  <c r="M167" i="11"/>
  <c r="J167" i="11"/>
  <c r="I167" i="11"/>
  <c r="H167" i="11"/>
  <c r="G167" i="11"/>
  <c r="F167" i="11"/>
  <c r="E167" i="11"/>
  <c r="O166" i="11"/>
  <c r="P166" i="11" s="1"/>
  <c r="P165" i="11" s="1"/>
  <c r="J166" i="11"/>
  <c r="J165" i="11" s="1"/>
  <c r="D166" i="11"/>
  <c r="D165" i="11" s="1"/>
  <c r="S165" i="11"/>
  <c r="O165" i="11"/>
  <c r="M165" i="11"/>
  <c r="I165" i="11"/>
  <c r="H165" i="11"/>
  <c r="G165" i="11"/>
  <c r="F165" i="11"/>
  <c r="E165" i="11"/>
  <c r="O164" i="11"/>
  <c r="P164" i="11" s="1"/>
  <c r="J164" i="11"/>
  <c r="L164" i="11" s="1"/>
  <c r="N164" i="11" s="1"/>
  <c r="D164" i="11"/>
  <c r="O163" i="11"/>
  <c r="P163" i="11" s="1"/>
  <c r="J163" i="11"/>
  <c r="L163" i="11" s="1"/>
  <c r="N163" i="11" s="1"/>
  <c r="D163" i="11"/>
  <c r="O162" i="11"/>
  <c r="P162" i="11" s="1"/>
  <c r="J162" i="11"/>
  <c r="L162" i="11" s="1"/>
  <c r="N162" i="11" s="1"/>
  <c r="D162" i="11"/>
  <c r="O161" i="11"/>
  <c r="P161" i="11" s="1"/>
  <c r="J161" i="11"/>
  <c r="L161" i="11" s="1"/>
  <c r="D161" i="11"/>
  <c r="O160" i="11"/>
  <c r="P160" i="11" s="1"/>
  <c r="J160" i="11"/>
  <c r="J159" i="11" s="1"/>
  <c r="D160" i="11"/>
  <c r="S159" i="11"/>
  <c r="M159" i="11"/>
  <c r="I159" i="11"/>
  <c r="H159" i="11"/>
  <c r="G159" i="11"/>
  <c r="F159" i="11"/>
  <c r="E159" i="11"/>
  <c r="O158" i="11"/>
  <c r="P158" i="11" s="1"/>
  <c r="P157" i="11" s="1"/>
  <c r="J158" i="11"/>
  <c r="J157" i="11" s="1"/>
  <c r="D158" i="11"/>
  <c r="D157" i="11" s="1"/>
  <c r="S157" i="11"/>
  <c r="O157" i="11"/>
  <c r="M157" i="11"/>
  <c r="I157" i="11"/>
  <c r="H157" i="11"/>
  <c r="G157" i="11"/>
  <c r="F157" i="11"/>
  <c r="E157" i="11"/>
  <c r="O156" i="11"/>
  <c r="O155" i="11" s="1"/>
  <c r="J156" i="11"/>
  <c r="L156" i="11"/>
  <c r="N156" i="11" s="1"/>
  <c r="N155" i="11" s="1"/>
  <c r="D156" i="11"/>
  <c r="S155" i="11"/>
  <c r="M155" i="11"/>
  <c r="J155" i="11"/>
  <c r="I155" i="11"/>
  <c r="H155" i="11"/>
  <c r="G155" i="11"/>
  <c r="F155" i="11"/>
  <c r="E155" i="11"/>
  <c r="D155" i="11"/>
  <c r="O154" i="11"/>
  <c r="P154" i="11" s="1"/>
  <c r="P153" i="11" s="1"/>
  <c r="J154" i="11"/>
  <c r="D154" i="11"/>
  <c r="D153" i="11" s="1"/>
  <c r="S153" i="11"/>
  <c r="O153" i="11"/>
  <c r="M153" i="11"/>
  <c r="I153" i="11"/>
  <c r="H153" i="11"/>
  <c r="G153" i="11"/>
  <c r="F153" i="11"/>
  <c r="E153" i="11"/>
  <c r="O152" i="11"/>
  <c r="P152" i="11"/>
  <c r="J152" i="11"/>
  <c r="J151" i="11" s="1"/>
  <c r="D152" i="11"/>
  <c r="D151" i="11" s="1"/>
  <c r="S151" i="11"/>
  <c r="P151" i="11"/>
  <c r="O151" i="11"/>
  <c r="M151" i="11"/>
  <c r="I151" i="11"/>
  <c r="H151" i="11"/>
  <c r="G151" i="11"/>
  <c r="F151" i="11"/>
  <c r="E151" i="11"/>
  <c r="O150" i="11"/>
  <c r="P150" i="11" s="1"/>
  <c r="J150" i="11"/>
  <c r="L150" i="11" s="1"/>
  <c r="D150" i="11"/>
  <c r="O149" i="11"/>
  <c r="P149" i="11"/>
  <c r="J149" i="11"/>
  <c r="L149" i="11" s="1"/>
  <c r="N149" i="11" s="1"/>
  <c r="D149" i="11"/>
  <c r="O148" i="11"/>
  <c r="P148" i="11" s="1"/>
  <c r="J148" i="11"/>
  <c r="L148" i="11"/>
  <c r="D148" i="11"/>
  <c r="N148" i="11" s="1"/>
  <c r="O147" i="11"/>
  <c r="P147" i="11" s="1"/>
  <c r="J147" i="11"/>
  <c r="L147" i="11"/>
  <c r="N147" i="11" s="1"/>
  <c r="D147" i="11"/>
  <c r="O146" i="11"/>
  <c r="P146" i="11"/>
  <c r="J146" i="11"/>
  <c r="L146" i="11" s="1"/>
  <c r="D146" i="11"/>
  <c r="O145" i="11"/>
  <c r="P145" i="11" s="1"/>
  <c r="J145" i="11"/>
  <c r="D145" i="11"/>
  <c r="S144" i="11"/>
  <c r="M144" i="11"/>
  <c r="I144" i="11"/>
  <c r="H144" i="11"/>
  <c r="G144" i="11"/>
  <c r="F144" i="11"/>
  <c r="E144" i="11"/>
  <c r="O143" i="11"/>
  <c r="O142" i="11" s="1"/>
  <c r="J143" i="11"/>
  <c r="L143" i="11" s="1"/>
  <c r="L142" i="11" s="1"/>
  <c r="D143" i="11"/>
  <c r="S142" i="11"/>
  <c r="M142" i="11"/>
  <c r="J142" i="11"/>
  <c r="I142" i="11"/>
  <c r="H142" i="11"/>
  <c r="G142" i="11"/>
  <c r="F142" i="11"/>
  <c r="E142" i="11"/>
  <c r="D142" i="11"/>
  <c r="O141" i="11"/>
  <c r="P141" i="11"/>
  <c r="J141" i="11"/>
  <c r="L141" i="11" s="1"/>
  <c r="N141" i="11" s="1"/>
  <c r="N140" i="11" s="1"/>
  <c r="D141" i="11"/>
  <c r="D140" i="11" s="1"/>
  <c r="S140" i="11"/>
  <c r="P140" i="11"/>
  <c r="O140" i="11"/>
  <c r="M140" i="11"/>
  <c r="I140" i="11"/>
  <c r="H140" i="11"/>
  <c r="G140" i="11"/>
  <c r="F140" i="11"/>
  <c r="E140" i="11"/>
  <c r="O139" i="11"/>
  <c r="P139" i="11" s="1"/>
  <c r="J139" i="11"/>
  <c r="L139" i="11"/>
  <c r="D139" i="11"/>
  <c r="O138" i="11"/>
  <c r="P138" i="11" s="1"/>
  <c r="J138" i="11"/>
  <c r="L138" i="11" s="1"/>
  <c r="N138" i="11" s="1"/>
  <c r="D138" i="11"/>
  <c r="O137" i="11"/>
  <c r="P137" i="11" s="1"/>
  <c r="J137" i="11"/>
  <c r="L137" i="11"/>
  <c r="N137" i="11" s="1"/>
  <c r="D137" i="11"/>
  <c r="O136" i="11"/>
  <c r="P136" i="11" s="1"/>
  <c r="J136" i="11"/>
  <c r="L136" i="11"/>
  <c r="D136" i="11"/>
  <c r="O135" i="11"/>
  <c r="P135" i="11"/>
  <c r="J135" i="11"/>
  <c r="L135" i="11" s="1"/>
  <c r="D135" i="11"/>
  <c r="O134" i="11"/>
  <c r="P134" i="11" s="1"/>
  <c r="J134" i="11"/>
  <c r="D134" i="11"/>
  <c r="S133" i="11"/>
  <c r="M133" i="11"/>
  <c r="I133" i="11"/>
  <c r="H133" i="11"/>
  <c r="G133" i="11"/>
  <c r="F133" i="11"/>
  <c r="E133" i="11"/>
  <c r="O132" i="11"/>
  <c r="J132" i="11"/>
  <c r="L132" i="11"/>
  <c r="N132" i="11" s="1"/>
  <c r="N131" i="11" s="1"/>
  <c r="D132" i="11"/>
  <c r="D131" i="11" s="1"/>
  <c r="S131" i="11"/>
  <c r="M131" i="11"/>
  <c r="J131" i="11"/>
  <c r="I131" i="11"/>
  <c r="H131" i="11"/>
  <c r="G131" i="11"/>
  <c r="F131" i="11"/>
  <c r="E131" i="11"/>
  <c r="O130" i="11"/>
  <c r="P130" i="11" s="1"/>
  <c r="P129" i="11" s="1"/>
  <c r="J130" i="11"/>
  <c r="D130" i="11"/>
  <c r="D129" i="11" s="1"/>
  <c r="S129" i="11"/>
  <c r="O129" i="11"/>
  <c r="M129" i="11"/>
  <c r="I129" i="11"/>
  <c r="H129" i="11"/>
  <c r="G129" i="11"/>
  <c r="F129" i="11"/>
  <c r="E129" i="11"/>
  <c r="O128" i="11"/>
  <c r="P128" i="11" s="1"/>
  <c r="J128" i="11"/>
  <c r="J127" i="11" s="1"/>
  <c r="D128" i="11"/>
  <c r="S127" i="11"/>
  <c r="O127" i="11"/>
  <c r="M127" i="11"/>
  <c r="I127" i="11"/>
  <c r="H127" i="11"/>
  <c r="G127" i="11"/>
  <c r="F127" i="11"/>
  <c r="E127" i="11"/>
  <c r="D127" i="11"/>
  <c r="O126" i="11"/>
  <c r="P126" i="11" s="1"/>
  <c r="J126" i="11"/>
  <c r="L126" i="11" s="1"/>
  <c r="D126" i="11"/>
  <c r="O125" i="11"/>
  <c r="P125" i="11" s="1"/>
  <c r="J125" i="11"/>
  <c r="L125" i="11"/>
  <c r="N125" i="11" s="1"/>
  <c r="D125" i="11"/>
  <c r="O124" i="11"/>
  <c r="P124" i="11" s="1"/>
  <c r="J124" i="11"/>
  <c r="L124" i="11" s="1"/>
  <c r="N124" i="11" s="1"/>
  <c r="D124" i="11"/>
  <c r="O123" i="11"/>
  <c r="P123" i="11" s="1"/>
  <c r="J123" i="11"/>
  <c r="L123" i="11" s="1"/>
  <c r="N123" i="11" s="1"/>
  <c r="D123" i="11"/>
  <c r="O122" i="11"/>
  <c r="P122" i="11" s="1"/>
  <c r="J122" i="11"/>
  <c r="L122" i="11" s="1"/>
  <c r="D122" i="11"/>
  <c r="O121" i="11"/>
  <c r="P121" i="11" s="1"/>
  <c r="J121" i="11"/>
  <c r="L121" i="11" s="1"/>
  <c r="N121" i="11" s="1"/>
  <c r="D121" i="11"/>
  <c r="O120" i="11"/>
  <c r="P120" i="11"/>
  <c r="J120" i="11"/>
  <c r="L120" i="11" s="1"/>
  <c r="N120" i="11" s="1"/>
  <c r="D120" i="11"/>
  <c r="O119" i="11"/>
  <c r="P119" i="11"/>
  <c r="J119" i="11"/>
  <c r="L119" i="11" s="1"/>
  <c r="D119" i="11"/>
  <c r="S118" i="11"/>
  <c r="M118" i="11"/>
  <c r="I118" i="11"/>
  <c r="H118" i="11"/>
  <c r="G118" i="11"/>
  <c r="F118" i="11"/>
  <c r="E118" i="11"/>
  <c r="O117" i="11"/>
  <c r="P117" i="11" s="1"/>
  <c r="J117" i="11"/>
  <c r="J116" i="11" s="1"/>
  <c r="L117" i="11"/>
  <c r="L116" i="11" s="1"/>
  <c r="D117" i="11"/>
  <c r="D116" i="11" s="1"/>
  <c r="S116" i="11"/>
  <c r="P116" i="11"/>
  <c r="O116" i="11"/>
  <c r="M116" i="11"/>
  <c r="I116" i="11"/>
  <c r="H116" i="11"/>
  <c r="G116" i="11"/>
  <c r="F116" i="11"/>
  <c r="E116" i="11"/>
  <c r="O115" i="11"/>
  <c r="P115" i="11" s="1"/>
  <c r="J115" i="11"/>
  <c r="L115" i="11" s="1"/>
  <c r="N115" i="11" s="1"/>
  <c r="D115" i="11"/>
  <c r="O114" i="11"/>
  <c r="P114" i="11" s="1"/>
  <c r="J114" i="11"/>
  <c r="L114" i="11" s="1"/>
  <c r="D114" i="11"/>
  <c r="O113" i="11"/>
  <c r="P113" i="11" s="1"/>
  <c r="J113" i="11"/>
  <c r="D113" i="11"/>
  <c r="S112" i="11"/>
  <c r="M112" i="11"/>
  <c r="I112" i="11"/>
  <c r="H112" i="11"/>
  <c r="G112" i="11"/>
  <c r="F112" i="11"/>
  <c r="E112" i="11"/>
  <c r="O111" i="11"/>
  <c r="P111" i="11"/>
  <c r="J111" i="11"/>
  <c r="L111" i="11" s="1"/>
  <c r="N111" i="11" s="1"/>
  <c r="D111" i="11"/>
  <c r="O110" i="11"/>
  <c r="P110" i="11" s="1"/>
  <c r="P109" i="11" s="1"/>
  <c r="J110" i="11"/>
  <c r="J109" i="11" s="1"/>
  <c r="L110" i="11"/>
  <c r="D110" i="11"/>
  <c r="D109" i="11" s="1"/>
  <c r="S109" i="11"/>
  <c r="O109" i="11"/>
  <c r="M109" i="11"/>
  <c r="L109" i="11"/>
  <c r="I109" i="11"/>
  <c r="H109" i="11"/>
  <c r="G109" i="11"/>
  <c r="F109" i="11"/>
  <c r="E109" i="11"/>
  <c r="O108" i="11"/>
  <c r="O107" i="11" s="1"/>
  <c r="P108" i="11"/>
  <c r="P107" i="11" s="1"/>
  <c r="J108" i="11"/>
  <c r="L108" i="11" s="1"/>
  <c r="L107" i="11" s="1"/>
  <c r="D108" i="11"/>
  <c r="D107" i="11" s="1"/>
  <c r="S107" i="11"/>
  <c r="M107" i="11"/>
  <c r="J107" i="11"/>
  <c r="I107" i="11"/>
  <c r="H107" i="11"/>
  <c r="G107" i="11"/>
  <c r="F107" i="11"/>
  <c r="E107" i="11"/>
  <c r="O106" i="11"/>
  <c r="P106" i="11" s="1"/>
  <c r="P105" i="11" s="1"/>
  <c r="J106" i="11"/>
  <c r="L106" i="11" s="1"/>
  <c r="L105" i="11" s="1"/>
  <c r="D106" i="11"/>
  <c r="D105" i="11" s="1"/>
  <c r="S105" i="11"/>
  <c r="M105" i="11"/>
  <c r="J105" i="11"/>
  <c r="I105" i="11"/>
  <c r="H105" i="11"/>
  <c r="G105" i="11"/>
  <c r="F105" i="11"/>
  <c r="E105" i="11"/>
  <c r="O104" i="11"/>
  <c r="P104" i="11" s="1"/>
  <c r="J104" i="11"/>
  <c r="L104" i="11"/>
  <c r="N104" i="11" s="1"/>
  <c r="Q104" i="11" s="1"/>
  <c r="R104" i="11" s="1"/>
  <c r="T104" i="11" s="1"/>
  <c r="D104" i="11"/>
  <c r="O103" i="11"/>
  <c r="P103" i="11" s="1"/>
  <c r="J103" i="11"/>
  <c r="L103" i="11" s="1"/>
  <c r="L102" i="11" s="1"/>
  <c r="D103" i="11"/>
  <c r="D102" i="11" s="1"/>
  <c r="S102" i="11"/>
  <c r="M102" i="11"/>
  <c r="J102" i="11"/>
  <c r="I102" i="11"/>
  <c r="H102" i="11"/>
  <c r="G102" i="11"/>
  <c r="F102" i="11"/>
  <c r="E102" i="11"/>
  <c r="O101" i="11"/>
  <c r="P101" i="11" s="1"/>
  <c r="J101" i="11"/>
  <c r="L101" i="11"/>
  <c r="D101" i="11"/>
  <c r="O100" i="11"/>
  <c r="J100" i="11"/>
  <c r="L100" i="11" s="1"/>
  <c r="L99" i="11" s="1"/>
  <c r="D100" i="11"/>
  <c r="S99" i="11"/>
  <c r="M99" i="11"/>
  <c r="I99" i="11"/>
  <c r="H99" i="11"/>
  <c r="G99" i="11"/>
  <c r="F99" i="11"/>
  <c r="E99" i="11"/>
  <c r="O98" i="11"/>
  <c r="P98" i="11" s="1"/>
  <c r="J98" i="11"/>
  <c r="L98" i="11"/>
  <c r="N98" i="11" s="1"/>
  <c r="D98" i="11"/>
  <c r="O97" i="11"/>
  <c r="P97" i="11"/>
  <c r="J97" i="11"/>
  <c r="L97" i="11" s="1"/>
  <c r="D97" i="11"/>
  <c r="S96" i="11"/>
  <c r="M96" i="11"/>
  <c r="I96" i="11"/>
  <c r="H96" i="11"/>
  <c r="G96" i="11"/>
  <c r="F96" i="11"/>
  <c r="E96" i="11"/>
  <c r="O95" i="11"/>
  <c r="P95" i="11"/>
  <c r="P94" i="11" s="1"/>
  <c r="J95" i="11"/>
  <c r="J94" i="11" s="1"/>
  <c r="L95" i="11"/>
  <c r="N95" i="11" s="1"/>
  <c r="D95" i="11"/>
  <c r="S94" i="11"/>
  <c r="O94" i="11"/>
  <c r="M94" i="11"/>
  <c r="I94" i="11"/>
  <c r="H94" i="11"/>
  <c r="G94" i="11"/>
  <c r="F94" i="11"/>
  <c r="E94" i="11"/>
  <c r="D94" i="11"/>
  <c r="O93" i="11"/>
  <c r="P93" i="11" s="1"/>
  <c r="J93" i="11"/>
  <c r="L93" i="11" s="1"/>
  <c r="N93" i="11" s="1"/>
  <c r="D93" i="11"/>
  <c r="O92" i="11"/>
  <c r="P92" i="11"/>
  <c r="J92" i="11"/>
  <c r="L92" i="11"/>
  <c r="D92" i="11"/>
  <c r="O91" i="11"/>
  <c r="P91" i="11" s="1"/>
  <c r="J91" i="11"/>
  <c r="L91" i="11" s="1"/>
  <c r="D91" i="11"/>
  <c r="O90" i="11"/>
  <c r="P90" i="11" s="1"/>
  <c r="J90" i="11"/>
  <c r="L90" i="11" s="1"/>
  <c r="N90" i="11" s="1"/>
  <c r="V90" i="11" s="1"/>
  <c r="D90" i="11"/>
  <c r="O89" i="11"/>
  <c r="P89" i="11" s="1"/>
  <c r="J89" i="11"/>
  <c r="L89" i="11" s="1"/>
  <c r="N89" i="11" s="1"/>
  <c r="D89" i="11"/>
  <c r="O88" i="11"/>
  <c r="P88" i="11"/>
  <c r="J88" i="11"/>
  <c r="L88" i="11" s="1"/>
  <c r="D88" i="11"/>
  <c r="D86" i="11" s="1"/>
  <c r="O87" i="11"/>
  <c r="P87" i="11" s="1"/>
  <c r="J87" i="11"/>
  <c r="J86" i="11" s="1"/>
  <c r="D87" i="11"/>
  <c r="S86" i="11"/>
  <c r="M86" i="11"/>
  <c r="I86" i="11"/>
  <c r="H86" i="11"/>
  <c r="G86" i="11"/>
  <c r="F86" i="11"/>
  <c r="E86" i="11"/>
  <c r="O85" i="11"/>
  <c r="O84" i="11" s="1"/>
  <c r="J85" i="11"/>
  <c r="J84" i="11" s="1"/>
  <c r="L85" i="11"/>
  <c r="N85" i="11" s="1"/>
  <c r="N84" i="11" s="1"/>
  <c r="D85" i="11"/>
  <c r="D84" i="11" s="1"/>
  <c r="S84" i="11"/>
  <c r="M84" i="11"/>
  <c r="L84" i="11"/>
  <c r="I84" i="11"/>
  <c r="H84" i="11"/>
  <c r="G84" i="11"/>
  <c r="F84" i="11"/>
  <c r="E84" i="11"/>
  <c r="O83" i="11"/>
  <c r="J83" i="11"/>
  <c r="L83" i="11" s="1"/>
  <c r="D83" i="11"/>
  <c r="D82" i="11" s="1"/>
  <c r="S82" i="11"/>
  <c r="M82" i="11"/>
  <c r="J82" i="11"/>
  <c r="I82" i="11"/>
  <c r="H82" i="11"/>
  <c r="G82" i="11"/>
  <c r="F82" i="11"/>
  <c r="E82" i="11"/>
  <c r="O81" i="11"/>
  <c r="P81" i="11" s="1"/>
  <c r="P80" i="11" s="1"/>
  <c r="J81" i="11"/>
  <c r="L81" i="11" s="1"/>
  <c r="L80" i="11" s="1"/>
  <c r="D81" i="11"/>
  <c r="S80" i="11"/>
  <c r="M80" i="11"/>
  <c r="I80" i="11"/>
  <c r="H80" i="11"/>
  <c r="G80" i="11"/>
  <c r="F80" i="11"/>
  <c r="E80" i="11"/>
  <c r="O79" i="11"/>
  <c r="P79" i="11"/>
  <c r="P78" i="11" s="1"/>
  <c r="J79" i="11"/>
  <c r="L79" i="11" s="1"/>
  <c r="D79" i="11"/>
  <c r="D78" i="11" s="1"/>
  <c r="S78" i="11"/>
  <c r="O78" i="11"/>
  <c r="M78" i="11"/>
  <c r="I78" i="11"/>
  <c r="H78" i="11"/>
  <c r="G78" i="11"/>
  <c r="F78" i="11"/>
  <c r="E78" i="11"/>
  <c r="O77" i="11"/>
  <c r="P77" i="11" s="1"/>
  <c r="J77" i="11"/>
  <c r="L77" i="11" s="1"/>
  <c r="D77" i="11"/>
  <c r="O76" i="11"/>
  <c r="P76" i="11" s="1"/>
  <c r="J76" i="11"/>
  <c r="L76" i="11" s="1"/>
  <c r="D76" i="11"/>
  <c r="O75" i="11"/>
  <c r="P75" i="11"/>
  <c r="J75" i="11"/>
  <c r="L75" i="11" s="1"/>
  <c r="D75" i="11"/>
  <c r="O74" i="11"/>
  <c r="P74" i="11"/>
  <c r="J74" i="11"/>
  <c r="J72" i="11" s="1"/>
  <c r="L74" i="11"/>
  <c r="D74" i="11"/>
  <c r="O73" i="11"/>
  <c r="P73" i="11" s="1"/>
  <c r="J73" i="11"/>
  <c r="L73" i="11"/>
  <c r="D73" i="11"/>
  <c r="D72" i="11" s="1"/>
  <c r="S72" i="11"/>
  <c r="M72" i="11"/>
  <c r="I72" i="11"/>
  <c r="H72" i="11"/>
  <c r="G72" i="11"/>
  <c r="F72" i="11"/>
  <c r="E72" i="11"/>
  <c r="O71" i="11"/>
  <c r="P71" i="11"/>
  <c r="J71" i="11"/>
  <c r="L71" i="11" s="1"/>
  <c r="D71" i="11"/>
  <c r="D70" i="11" s="1"/>
  <c r="S70" i="11"/>
  <c r="O70" i="11"/>
  <c r="M70" i="11"/>
  <c r="I70" i="11"/>
  <c r="H70" i="11"/>
  <c r="G70" i="11"/>
  <c r="F70" i="11"/>
  <c r="E70" i="11"/>
  <c r="O69" i="11"/>
  <c r="P69" i="11"/>
  <c r="P68" i="11" s="1"/>
  <c r="J69" i="11"/>
  <c r="L69" i="11" s="1"/>
  <c r="L68" i="11" s="1"/>
  <c r="D69" i="11"/>
  <c r="D68" i="11" s="1"/>
  <c r="S68" i="11"/>
  <c r="O68" i="11"/>
  <c r="M68" i="11"/>
  <c r="I68" i="11"/>
  <c r="H68" i="11"/>
  <c r="G68" i="11"/>
  <c r="F68" i="11"/>
  <c r="E68" i="11"/>
  <c r="O67" i="11"/>
  <c r="P67" i="11" s="1"/>
  <c r="J67" i="11"/>
  <c r="J66" i="11" s="1"/>
  <c r="D67" i="11"/>
  <c r="S66" i="11"/>
  <c r="M66" i="11"/>
  <c r="I66" i="11"/>
  <c r="H66" i="11"/>
  <c r="G66" i="11"/>
  <c r="F66" i="11"/>
  <c r="E66" i="11"/>
  <c r="D66" i="11"/>
  <c r="O65" i="11"/>
  <c r="J65" i="11"/>
  <c r="L65" i="11"/>
  <c r="D65" i="11"/>
  <c r="O64" i="11"/>
  <c r="P64" i="11" s="1"/>
  <c r="J64" i="11"/>
  <c r="L64" i="11" s="1"/>
  <c r="N64" i="11" s="1"/>
  <c r="D64" i="11"/>
  <c r="O63" i="11"/>
  <c r="P63" i="11" s="1"/>
  <c r="J63" i="11"/>
  <c r="L63" i="11"/>
  <c r="N63" i="11" s="1"/>
  <c r="V63" i="11" s="1"/>
  <c r="D63" i="11"/>
  <c r="O62" i="11"/>
  <c r="P62" i="11"/>
  <c r="J62" i="11"/>
  <c r="L62" i="11"/>
  <c r="N62" i="11" s="1"/>
  <c r="D62" i="11"/>
  <c r="D61" i="11" s="1"/>
  <c r="S61" i="11"/>
  <c r="M61" i="11"/>
  <c r="I61" i="11"/>
  <c r="H61" i="11"/>
  <c r="G61" i="11"/>
  <c r="F61" i="11"/>
  <c r="E61" i="11"/>
  <c r="O60" i="11"/>
  <c r="O59" i="11" s="1"/>
  <c r="P60" i="11"/>
  <c r="J60" i="11"/>
  <c r="L60" i="11" s="1"/>
  <c r="L59" i="11" s="1"/>
  <c r="D60" i="11"/>
  <c r="S59" i="11"/>
  <c r="M59" i="11"/>
  <c r="I59" i="11"/>
  <c r="H59" i="11"/>
  <c r="G59" i="11"/>
  <c r="F59" i="11"/>
  <c r="E59" i="11"/>
  <c r="O58" i="11"/>
  <c r="P58" i="11" s="1"/>
  <c r="J58" i="11"/>
  <c r="D58" i="11"/>
  <c r="D57" i="11" s="1"/>
  <c r="S57" i="11"/>
  <c r="M57" i="11"/>
  <c r="I57" i="11"/>
  <c r="H57" i="11"/>
  <c r="G57" i="11"/>
  <c r="F57" i="11"/>
  <c r="E57" i="11"/>
  <c r="O56" i="11"/>
  <c r="J56" i="11"/>
  <c r="L56" i="11"/>
  <c r="L55" i="11" s="1"/>
  <c r="D56" i="11"/>
  <c r="D55" i="11" s="1"/>
  <c r="S55" i="11"/>
  <c r="M55" i="11"/>
  <c r="J55" i="11"/>
  <c r="I55" i="11"/>
  <c r="H55" i="11"/>
  <c r="G55" i="11"/>
  <c r="F55" i="11"/>
  <c r="E55" i="11"/>
  <c r="O54" i="11"/>
  <c r="P54" i="11"/>
  <c r="P53" i="11" s="1"/>
  <c r="J54" i="11"/>
  <c r="L54" i="11" s="1"/>
  <c r="D54" i="11"/>
  <c r="D53" i="11" s="1"/>
  <c r="S53" i="11"/>
  <c r="O53" i="11"/>
  <c r="M53" i="11"/>
  <c r="J53" i="11"/>
  <c r="I53" i="11"/>
  <c r="H53" i="11"/>
  <c r="G53" i="11"/>
  <c r="F53" i="11"/>
  <c r="E53" i="11"/>
  <c r="O52" i="11"/>
  <c r="P52" i="11" s="1"/>
  <c r="J52" i="11"/>
  <c r="L52" i="11" s="1"/>
  <c r="D52" i="11"/>
  <c r="O51" i="11"/>
  <c r="P51" i="11" s="1"/>
  <c r="J51" i="11"/>
  <c r="L51" i="11" s="1"/>
  <c r="N51" i="11" s="1"/>
  <c r="D51" i="11"/>
  <c r="O50" i="11"/>
  <c r="P50" i="11" s="1"/>
  <c r="J50" i="11"/>
  <c r="L50" i="11" s="1"/>
  <c r="N50" i="11" s="1"/>
  <c r="D50" i="11"/>
  <c r="O49" i="11"/>
  <c r="P49" i="11"/>
  <c r="Q49" i="11" s="1"/>
  <c r="J49" i="11"/>
  <c r="L49" i="11"/>
  <c r="N49" i="11" s="1"/>
  <c r="D49" i="11"/>
  <c r="O48" i="11"/>
  <c r="P48" i="11" s="1"/>
  <c r="J48" i="11"/>
  <c r="L48" i="11"/>
  <c r="L47" i="11" s="1"/>
  <c r="D48" i="11"/>
  <c r="S47" i="11"/>
  <c r="M47" i="11"/>
  <c r="I47" i="11"/>
  <c r="H47" i="11"/>
  <c r="G47" i="11"/>
  <c r="F47" i="11"/>
  <c r="E47" i="11"/>
  <c r="O46" i="11"/>
  <c r="P46" i="11"/>
  <c r="P45" i="11" s="1"/>
  <c r="J46" i="11"/>
  <c r="L46" i="11" s="1"/>
  <c r="N46" i="11" s="1"/>
  <c r="N45" i="11" s="1"/>
  <c r="D46" i="11"/>
  <c r="D45" i="11" s="1"/>
  <c r="S45" i="11"/>
  <c r="O45" i="11"/>
  <c r="M45" i="11"/>
  <c r="I45" i="11"/>
  <c r="H45" i="11"/>
  <c r="G45" i="11"/>
  <c r="F45" i="11"/>
  <c r="E45" i="11"/>
  <c r="O44" i="11"/>
  <c r="P44" i="11" s="1"/>
  <c r="J44" i="11"/>
  <c r="L44" i="11" s="1"/>
  <c r="D44" i="11"/>
  <c r="O43" i="11"/>
  <c r="P43" i="11"/>
  <c r="J43" i="11"/>
  <c r="L43" i="11"/>
  <c r="D43" i="11"/>
  <c r="O42" i="11"/>
  <c r="P42" i="11" s="1"/>
  <c r="J42" i="11"/>
  <c r="L42" i="11" s="1"/>
  <c r="D42" i="11"/>
  <c r="N42" i="11" s="1"/>
  <c r="V42" i="11" s="1"/>
  <c r="O41" i="11"/>
  <c r="O39" i="11" s="1"/>
  <c r="J41" i="11"/>
  <c r="L41" i="11"/>
  <c r="D41" i="11"/>
  <c r="O40" i="11"/>
  <c r="P40" i="11"/>
  <c r="J40" i="11"/>
  <c r="L40" i="11"/>
  <c r="D40" i="11"/>
  <c r="S39" i="11"/>
  <c r="M39" i="11"/>
  <c r="I39" i="11"/>
  <c r="H39" i="11"/>
  <c r="G39" i="11"/>
  <c r="F39" i="11"/>
  <c r="E39" i="11"/>
  <c r="O38" i="11"/>
  <c r="O37" i="11" s="1"/>
  <c r="J38" i="11"/>
  <c r="L38" i="11"/>
  <c r="D38" i="11"/>
  <c r="D37" i="11" s="1"/>
  <c r="S37" i="11"/>
  <c r="M37" i="11"/>
  <c r="L37" i="11"/>
  <c r="J37" i="11"/>
  <c r="I37" i="11"/>
  <c r="H37" i="11"/>
  <c r="G37" i="11"/>
  <c r="F37" i="11"/>
  <c r="E37" i="11"/>
  <c r="O36" i="11"/>
  <c r="P36" i="11" s="1"/>
  <c r="J36" i="11"/>
  <c r="L36" i="11"/>
  <c r="D36" i="11"/>
  <c r="N36" i="11"/>
  <c r="O35" i="11"/>
  <c r="P35" i="11"/>
  <c r="J35" i="11"/>
  <c r="L35" i="11"/>
  <c r="N35" i="11" s="1"/>
  <c r="V35" i="11" s="1"/>
  <c r="D35" i="11"/>
  <c r="O34" i="11"/>
  <c r="P34" i="11"/>
  <c r="J34" i="11"/>
  <c r="L34" i="11" s="1"/>
  <c r="D34" i="11"/>
  <c r="O33" i="11"/>
  <c r="P33" i="11"/>
  <c r="V33" i="11" s="1"/>
  <c r="J33" i="11"/>
  <c r="L33" i="11" s="1"/>
  <c r="D33" i="11"/>
  <c r="N33" i="11"/>
  <c r="O32" i="11"/>
  <c r="P32" i="11" s="1"/>
  <c r="J32" i="11"/>
  <c r="L32" i="11" s="1"/>
  <c r="D32" i="11"/>
  <c r="O31" i="11"/>
  <c r="P31" i="11"/>
  <c r="J31" i="11"/>
  <c r="L31" i="11"/>
  <c r="N31" i="11" s="1"/>
  <c r="D31" i="11"/>
  <c r="O30" i="11"/>
  <c r="J30" i="11"/>
  <c r="L30" i="11" s="1"/>
  <c r="D30" i="11"/>
  <c r="S29" i="11"/>
  <c r="M29" i="11"/>
  <c r="I29" i="11"/>
  <c r="H29" i="11"/>
  <c r="G29" i="11"/>
  <c r="F29" i="11"/>
  <c r="E29" i="11"/>
  <c r="O28" i="11"/>
  <c r="P28" i="11" s="1"/>
  <c r="V28" i="11" s="1"/>
  <c r="J28" i="11"/>
  <c r="L28" i="11"/>
  <c r="D28" i="11"/>
  <c r="N28" i="11" s="1"/>
  <c r="O27" i="11"/>
  <c r="P27" i="11"/>
  <c r="J27" i="11"/>
  <c r="L27" i="11" s="1"/>
  <c r="D27" i="11"/>
  <c r="O26" i="11"/>
  <c r="P26" i="11" s="1"/>
  <c r="J26" i="11"/>
  <c r="L26" i="11" s="1"/>
  <c r="N26" i="11" s="1"/>
  <c r="D26" i="11"/>
  <c r="O25" i="11"/>
  <c r="P25" i="11"/>
  <c r="J25" i="11"/>
  <c r="L25" i="11"/>
  <c r="N25" i="11" s="1"/>
  <c r="Q25" i="11" s="1"/>
  <c r="D25" i="11"/>
  <c r="O24" i="11"/>
  <c r="P24" i="11"/>
  <c r="J24" i="11"/>
  <c r="D24" i="11"/>
  <c r="S23" i="11"/>
  <c r="M23" i="11"/>
  <c r="I23" i="11"/>
  <c r="H23" i="11"/>
  <c r="G23" i="11"/>
  <c r="F23" i="11"/>
  <c r="E23" i="11"/>
  <c r="O22" i="11"/>
  <c r="P22" i="11"/>
  <c r="J22" i="11"/>
  <c r="L22" i="11" s="1"/>
  <c r="N22" i="11" s="1"/>
  <c r="D22" i="11"/>
  <c r="O21" i="11"/>
  <c r="P21" i="11"/>
  <c r="J21" i="11"/>
  <c r="L21" i="11" s="1"/>
  <c r="N21" i="11" s="1"/>
  <c r="D21" i="11"/>
  <c r="O20" i="11"/>
  <c r="P20" i="11" s="1"/>
  <c r="J20" i="11"/>
  <c r="L20" i="11"/>
  <c r="D20" i="11"/>
  <c r="N20" i="11" s="1"/>
  <c r="Q20" i="11" s="1"/>
  <c r="R20" i="11" s="1"/>
  <c r="T20" i="11" s="1"/>
  <c r="O19" i="11"/>
  <c r="P19" i="11" s="1"/>
  <c r="J19" i="11"/>
  <c r="L19" i="11"/>
  <c r="D19" i="11"/>
  <c r="O18" i="11"/>
  <c r="P18" i="11" s="1"/>
  <c r="J18" i="11"/>
  <c r="L18" i="11"/>
  <c r="N18" i="11" s="1"/>
  <c r="D18" i="11"/>
  <c r="O17" i="11"/>
  <c r="P17" i="11"/>
  <c r="J17" i="11"/>
  <c r="L17" i="11" s="1"/>
  <c r="D17" i="11"/>
  <c r="O16" i="11"/>
  <c r="P16" i="11"/>
  <c r="J16" i="11"/>
  <c r="L16" i="11"/>
  <c r="N16" i="11" s="1"/>
  <c r="D16" i="11"/>
  <c r="O15" i="11"/>
  <c r="P15" i="11" s="1"/>
  <c r="J15" i="11"/>
  <c r="L15" i="11"/>
  <c r="D15" i="11"/>
  <c r="O14" i="11"/>
  <c r="P14" i="11"/>
  <c r="V14" i="11" s="1"/>
  <c r="J14" i="11"/>
  <c r="L14" i="11"/>
  <c r="D14" i="11"/>
  <c r="N14" i="11"/>
  <c r="O13" i="11"/>
  <c r="P13" i="11" s="1"/>
  <c r="J13" i="11"/>
  <c r="L13" i="11"/>
  <c r="D13" i="11"/>
  <c r="N13" i="11" s="1"/>
  <c r="O12" i="11"/>
  <c r="O10" i="11" s="1"/>
  <c r="J12" i="11"/>
  <c r="L12" i="11"/>
  <c r="D12" i="11"/>
  <c r="N12" i="11" s="1"/>
  <c r="O11" i="11"/>
  <c r="P11" i="11"/>
  <c r="J11" i="11"/>
  <c r="L11" i="11" s="1"/>
  <c r="D11" i="11"/>
  <c r="D10" i="11" s="1"/>
  <c r="S10" i="11"/>
  <c r="M10" i="11"/>
  <c r="I10" i="11"/>
  <c r="H10" i="11"/>
  <c r="G10" i="11"/>
  <c r="G9" i="11" s="1"/>
  <c r="F10" i="11"/>
  <c r="E10" i="11"/>
  <c r="H9" i="11"/>
  <c r="Q50" i="11" l="1"/>
  <c r="L70" i="11"/>
  <c r="N71" i="11"/>
  <c r="N70" i="11" s="1"/>
  <c r="V104" i="11"/>
  <c r="L118" i="11"/>
  <c r="P127" i="11"/>
  <c r="V192" i="11"/>
  <c r="Q192" i="11"/>
  <c r="R192" i="11" s="1"/>
  <c r="T192" i="11" s="1"/>
  <c r="V22" i="11"/>
  <c r="V93" i="11"/>
  <c r="P102" i="11"/>
  <c r="Q62" i="11"/>
  <c r="R62" i="11" s="1"/>
  <c r="Q164" i="11"/>
  <c r="R164" i="11" s="1"/>
  <c r="T164" i="11" s="1"/>
  <c r="V164" i="11"/>
  <c r="V137" i="11"/>
  <c r="Q137" i="11"/>
  <c r="R137" i="11" s="1"/>
  <c r="T137" i="11" s="1"/>
  <c r="Q182" i="11"/>
  <c r="R182" i="11" s="1"/>
  <c r="T182" i="11" s="1"/>
  <c r="V52" i="11"/>
  <c r="Q14" i="11"/>
  <c r="N34" i="11"/>
  <c r="V34" i="11" s="1"/>
  <c r="N41" i="11"/>
  <c r="M9" i="11"/>
  <c r="N19" i="11"/>
  <c r="D29" i="11"/>
  <c r="Q35" i="11"/>
  <c r="F9" i="11"/>
  <c r="S9" i="11"/>
  <c r="P12" i="11"/>
  <c r="N27" i="11"/>
  <c r="Q27" i="11" s="1"/>
  <c r="P38" i="11"/>
  <c r="Q38" i="11" s="1"/>
  <c r="P41" i="11"/>
  <c r="V41" i="11" s="1"/>
  <c r="N44" i="11"/>
  <c r="N52" i="11"/>
  <c r="Q52" i="11" s="1"/>
  <c r="J70" i="11"/>
  <c r="N76" i="11"/>
  <c r="J80" i="11"/>
  <c r="P85" i="11"/>
  <c r="P84" i="11" s="1"/>
  <c r="L87" i="11"/>
  <c r="N87" i="11" s="1"/>
  <c r="N92" i="11"/>
  <c r="Q92" i="11" s="1"/>
  <c r="D96" i="11"/>
  <c r="L128" i="11"/>
  <c r="L131" i="11"/>
  <c r="N135" i="11"/>
  <c r="Q135" i="11" s="1"/>
  <c r="N139" i="11"/>
  <c r="Q139" i="11" s="1"/>
  <c r="L160" i="11"/>
  <c r="N160" i="11" s="1"/>
  <c r="V160" i="11" s="1"/>
  <c r="P173" i="11"/>
  <c r="P171" i="11" s="1"/>
  <c r="E178" i="11"/>
  <c r="J187" i="11"/>
  <c r="P190" i="11"/>
  <c r="Q31" i="11"/>
  <c r="Q36" i="11"/>
  <c r="R36" i="11" s="1"/>
  <c r="T36" i="11" s="1"/>
  <c r="Q64" i="11"/>
  <c r="O61" i="11"/>
  <c r="Q136" i="11"/>
  <c r="V148" i="11"/>
  <c r="V163" i="11"/>
  <c r="Q172" i="11"/>
  <c r="Q171" i="11" s="1"/>
  <c r="N11" i="11"/>
  <c r="V11" i="11" s="1"/>
  <c r="N17" i="11"/>
  <c r="Q17" i="11" s="1"/>
  <c r="E9" i="11"/>
  <c r="V36" i="11"/>
  <c r="J45" i="11"/>
  <c r="O72" i="11"/>
  <c r="N74" i="11"/>
  <c r="Q74" i="11" s="1"/>
  <c r="N75" i="11"/>
  <c r="V75" i="11" s="1"/>
  <c r="N77" i="11"/>
  <c r="V77" i="11" s="1"/>
  <c r="O80" i="11"/>
  <c r="D118" i="11"/>
  <c r="N126" i="11"/>
  <c r="Q126" i="11" s="1"/>
  <c r="R126" i="11" s="1"/>
  <c r="T126" i="11" s="1"/>
  <c r="D133" i="11"/>
  <c r="N146" i="11"/>
  <c r="V146" i="11" s="1"/>
  <c r="N150" i="11"/>
  <c r="Q150" i="11" s="1"/>
  <c r="L166" i="11"/>
  <c r="L165" i="11" s="1"/>
  <c r="N174" i="11"/>
  <c r="Q174" i="11" s="1"/>
  <c r="J178" i="11"/>
  <c r="L183" i="11"/>
  <c r="Q28" i="11"/>
  <c r="R28" i="11" s="1"/>
  <c r="T28" i="11" s="1"/>
  <c r="N101" i="11"/>
  <c r="Q101" i="11" s="1"/>
  <c r="O102" i="11"/>
  <c r="Q111" i="11"/>
  <c r="V136" i="11"/>
  <c r="L155" i="11"/>
  <c r="E171" i="11"/>
  <c r="L177" i="11"/>
  <c r="L178" i="11"/>
  <c r="N182" i="11"/>
  <c r="N188" i="11"/>
  <c r="N187" i="11" s="1"/>
  <c r="J10" i="11"/>
  <c r="Q22" i="11"/>
  <c r="D39" i="11"/>
  <c r="N91" i="11"/>
  <c r="V91" i="11" s="1"/>
  <c r="D112" i="11"/>
  <c r="L189" i="11"/>
  <c r="V25" i="11"/>
  <c r="Q26" i="11"/>
  <c r="R26" i="11" s="1"/>
  <c r="T26" i="11" s="1"/>
  <c r="N38" i="11"/>
  <c r="N37" i="11" s="1"/>
  <c r="J47" i="11"/>
  <c r="J61" i="11"/>
  <c r="N88" i="11"/>
  <c r="Q88" i="11" s="1"/>
  <c r="Q11" i="11"/>
  <c r="R11" i="11" s="1"/>
  <c r="V16" i="11"/>
  <c r="Q42" i="11"/>
  <c r="P47" i="11"/>
  <c r="V62" i="11"/>
  <c r="Q71" i="11"/>
  <c r="R71" i="11" s="1"/>
  <c r="R70" i="11" s="1"/>
  <c r="L72" i="11"/>
  <c r="J78" i="11"/>
  <c r="N81" i="11"/>
  <c r="V95" i="11"/>
  <c r="V94" i="11" s="1"/>
  <c r="N100" i="11"/>
  <c r="N110" i="11"/>
  <c r="Q110" i="11" s="1"/>
  <c r="N122" i="11"/>
  <c r="V122" i="11" s="1"/>
  <c r="Q124" i="11"/>
  <c r="R124" i="11" s="1"/>
  <c r="T124" i="11" s="1"/>
  <c r="N136" i="11"/>
  <c r="N172" i="11"/>
  <c r="N173" i="11"/>
  <c r="V173" i="11" s="1"/>
  <c r="D178" i="11"/>
  <c r="V19" i="11"/>
  <c r="U50" i="11"/>
  <c r="R50" i="11"/>
  <c r="T50" i="11" s="1"/>
  <c r="V17" i="11"/>
  <c r="V18" i="11"/>
  <c r="Q18" i="11"/>
  <c r="R49" i="11"/>
  <c r="T49" i="11" s="1"/>
  <c r="Q21" i="11"/>
  <c r="R22" i="11"/>
  <c r="T22" i="11" s="1"/>
  <c r="N30" i="11"/>
  <c r="L29" i="11"/>
  <c r="R35" i="11"/>
  <c r="T35" i="11" s="1"/>
  <c r="R42" i="11"/>
  <c r="T42" i="11" s="1"/>
  <c r="R25" i="11"/>
  <c r="T25" i="11" s="1"/>
  <c r="R31" i="11"/>
  <c r="T31" i="11" s="1"/>
  <c r="J23" i="11"/>
  <c r="L24" i="11"/>
  <c r="Q16" i="11"/>
  <c r="N43" i="11"/>
  <c r="Q43" i="11" s="1"/>
  <c r="N54" i="11"/>
  <c r="N53" i="11" s="1"/>
  <c r="L53" i="11"/>
  <c r="P56" i="11"/>
  <c r="O55" i="11"/>
  <c r="J57" i="11"/>
  <c r="L58" i="11"/>
  <c r="R74" i="11"/>
  <c r="T74" i="11" s="1"/>
  <c r="L82" i="11"/>
  <c r="N83" i="11"/>
  <c r="N82" i="11" s="1"/>
  <c r="Q13" i="11"/>
  <c r="U20" i="11"/>
  <c r="V20" i="11"/>
  <c r="V32" i="11"/>
  <c r="N40" i="11"/>
  <c r="L39" i="11"/>
  <c r="Q41" i="11"/>
  <c r="D47" i="11"/>
  <c r="P57" i="11"/>
  <c r="L61" i="11"/>
  <c r="Q95" i="11"/>
  <c r="N94" i="11"/>
  <c r="V98" i="11"/>
  <c r="V115" i="11"/>
  <c r="Q115" i="11"/>
  <c r="V123" i="11"/>
  <c r="Q123" i="11"/>
  <c r="V138" i="11"/>
  <c r="Q138" i="11"/>
  <c r="V13" i="11"/>
  <c r="J29" i="11"/>
  <c r="P37" i="11"/>
  <c r="J39" i="11"/>
  <c r="V46" i="11"/>
  <c r="V45" i="11" s="1"/>
  <c r="Q46" i="11"/>
  <c r="N48" i="11"/>
  <c r="R88" i="11"/>
  <c r="T88" i="11" s="1"/>
  <c r="V89" i="11"/>
  <c r="Q89" i="11"/>
  <c r="R139" i="11"/>
  <c r="T139" i="11" s="1"/>
  <c r="U139" i="11"/>
  <c r="U36" i="11"/>
  <c r="N80" i="11"/>
  <c r="Q81" i="11"/>
  <c r="R136" i="11"/>
  <c r="T136" i="11" s="1"/>
  <c r="V21" i="11"/>
  <c r="O23" i="11"/>
  <c r="D23" i="11"/>
  <c r="P30" i="11"/>
  <c r="O29" i="11"/>
  <c r="Q33" i="11"/>
  <c r="Q34" i="11"/>
  <c r="Q44" i="11"/>
  <c r="P66" i="11"/>
  <c r="R92" i="11"/>
  <c r="T92" i="11" s="1"/>
  <c r="V121" i="11"/>
  <c r="N15" i="11"/>
  <c r="Q15" i="11" s="1"/>
  <c r="P23" i="11"/>
  <c r="V26" i="11"/>
  <c r="N32" i="11"/>
  <c r="Q32" i="11" s="1"/>
  <c r="V49" i="11"/>
  <c r="N60" i="11"/>
  <c r="N59" i="11" s="1"/>
  <c r="D59" i="11"/>
  <c r="V76" i="11"/>
  <c r="Q76" i="11"/>
  <c r="P72" i="11"/>
  <c r="P112" i="11"/>
  <c r="V48" i="11"/>
  <c r="Q19" i="11"/>
  <c r="L10" i="11"/>
  <c r="V44" i="11"/>
  <c r="L45" i="11"/>
  <c r="O47" i="11"/>
  <c r="V50" i="11"/>
  <c r="V81" i="11"/>
  <c r="V80" i="11" s="1"/>
  <c r="P86" i="11"/>
  <c r="V87" i="11"/>
  <c r="Q87" i="11"/>
  <c r="V51" i="11"/>
  <c r="R111" i="11"/>
  <c r="T111" i="11" s="1"/>
  <c r="Q51" i="11"/>
  <c r="J68" i="11"/>
  <c r="P70" i="11"/>
  <c r="P83" i="11"/>
  <c r="O82" i="11"/>
  <c r="Q91" i="11"/>
  <c r="D99" i="11"/>
  <c r="J99" i="11"/>
  <c r="V111" i="11"/>
  <c r="O131" i="11"/>
  <c r="P132" i="11"/>
  <c r="V31" i="11"/>
  <c r="O57" i="11"/>
  <c r="T62" i="11"/>
  <c r="Q63" i="11"/>
  <c r="O66" i="11"/>
  <c r="T71" i="11"/>
  <c r="T70" i="11" s="1"/>
  <c r="N73" i="11"/>
  <c r="N72" i="11" s="1"/>
  <c r="D80" i="11"/>
  <c r="O86" i="11"/>
  <c r="L94" i="11"/>
  <c r="J96" i="11"/>
  <c r="P100" i="11"/>
  <c r="O99" i="11"/>
  <c r="O105" i="11"/>
  <c r="P118" i="11"/>
  <c r="N119" i="11"/>
  <c r="V119" i="11" s="1"/>
  <c r="Q120" i="11"/>
  <c r="V120" i="11"/>
  <c r="L130" i="11"/>
  <c r="J129" i="11"/>
  <c r="O133" i="11"/>
  <c r="Q160" i="11"/>
  <c r="N170" i="11"/>
  <c r="N169" i="11" s="1"/>
  <c r="L169" i="11"/>
  <c r="Q173" i="11"/>
  <c r="U62" i="11"/>
  <c r="P65" i="11"/>
  <c r="P61" i="11" s="1"/>
  <c r="L67" i="11"/>
  <c r="N69" i="11"/>
  <c r="N68" i="11" s="1"/>
  <c r="U71" i="11"/>
  <c r="U70" i="11" s="1"/>
  <c r="V74" i="11"/>
  <c r="V92" i="11"/>
  <c r="L96" i="11"/>
  <c r="N97" i="11"/>
  <c r="N96" i="11" s="1"/>
  <c r="U104" i="11"/>
  <c r="N106" i="11"/>
  <c r="N105" i="11" s="1"/>
  <c r="N114" i="11"/>
  <c r="V114" i="11" s="1"/>
  <c r="V139" i="11"/>
  <c r="R172" i="11"/>
  <c r="U172" i="11"/>
  <c r="N178" i="11"/>
  <c r="Q179" i="11"/>
  <c r="J112" i="11"/>
  <c r="L113" i="11"/>
  <c r="J133" i="11"/>
  <c r="L134" i="11"/>
  <c r="R174" i="11"/>
  <c r="T174" i="11" s="1"/>
  <c r="R175" i="11"/>
  <c r="T175" i="11" s="1"/>
  <c r="U175" i="11"/>
  <c r="P178" i="11"/>
  <c r="P59" i="11"/>
  <c r="V64" i="11"/>
  <c r="L78" i="11"/>
  <c r="N79" i="11"/>
  <c r="Q79" i="11" s="1"/>
  <c r="L86" i="11"/>
  <c r="Q90" i="11"/>
  <c r="P96" i="11"/>
  <c r="O96" i="11"/>
  <c r="N99" i="11"/>
  <c r="J118" i="11"/>
  <c r="Q121" i="11"/>
  <c r="V124" i="11"/>
  <c r="V125" i="11"/>
  <c r="Q125" i="11"/>
  <c r="P133" i="11"/>
  <c r="J140" i="11"/>
  <c r="V147" i="11"/>
  <c r="Q147" i="11"/>
  <c r="Q93" i="11"/>
  <c r="Q98" i="11"/>
  <c r="O112" i="11"/>
  <c r="L140" i="11"/>
  <c r="V174" i="11"/>
  <c r="N56" i="11"/>
  <c r="N55" i="11" s="1"/>
  <c r="J59" i="11"/>
  <c r="N65" i="11"/>
  <c r="N61" i="11" s="1"/>
  <c r="N108" i="11"/>
  <c r="N107" i="11" s="1"/>
  <c r="N117" i="11"/>
  <c r="N116" i="11" s="1"/>
  <c r="N161" i="11"/>
  <c r="N159" i="11" s="1"/>
  <c r="L159" i="11"/>
  <c r="P159" i="11"/>
  <c r="V162" i="11"/>
  <c r="Q162" i="11"/>
  <c r="O144" i="11"/>
  <c r="Q146" i="11"/>
  <c r="V149" i="11"/>
  <c r="Q149" i="11"/>
  <c r="L154" i="11"/>
  <c r="J153" i="11"/>
  <c r="P156" i="11"/>
  <c r="L158" i="11"/>
  <c r="D159" i="11"/>
  <c r="N168" i="11"/>
  <c r="N167" i="11" s="1"/>
  <c r="J169" i="11"/>
  <c r="O181" i="11"/>
  <c r="P181" i="11" s="1"/>
  <c r="I178" i="11"/>
  <c r="I9" i="11" s="1"/>
  <c r="V182" i="11"/>
  <c r="P183" i="11"/>
  <c r="V184" i="11"/>
  <c r="V183" i="11" s="1"/>
  <c r="Q184" i="11"/>
  <c r="N195" i="11"/>
  <c r="N194" i="11" s="1"/>
  <c r="L194" i="11"/>
  <c r="V166" i="11"/>
  <c r="V165" i="11" s="1"/>
  <c r="Q163" i="11"/>
  <c r="P169" i="11"/>
  <c r="N171" i="11"/>
  <c r="U182" i="11"/>
  <c r="P143" i="11"/>
  <c r="L152" i="11"/>
  <c r="N166" i="11"/>
  <c r="N165" i="11" s="1"/>
  <c r="L171" i="11"/>
  <c r="J171" i="11"/>
  <c r="J144" i="11"/>
  <c r="L145" i="11"/>
  <c r="D144" i="11"/>
  <c r="P167" i="11"/>
  <c r="Q170" i="11"/>
  <c r="V172" i="11"/>
  <c r="V175" i="11"/>
  <c r="Q180" i="11"/>
  <c r="V180" i="11"/>
  <c r="N103" i="11"/>
  <c r="Q103" i="11" s="1"/>
  <c r="O118" i="11"/>
  <c r="Q141" i="11"/>
  <c r="P144" i="11"/>
  <c r="Q148" i="11"/>
  <c r="Q191" i="11"/>
  <c r="V191" i="11"/>
  <c r="P189" i="11"/>
  <c r="V179" i="11"/>
  <c r="P188" i="11"/>
  <c r="N190" i="11"/>
  <c r="Q193" i="11"/>
  <c r="V197" i="11"/>
  <c r="V196" i="11" s="1"/>
  <c r="L186" i="11"/>
  <c r="V141" i="11"/>
  <c r="V140" i="11" s="1"/>
  <c r="N143" i="11"/>
  <c r="N142" i="11" s="1"/>
  <c r="O159" i="11"/>
  <c r="Q166" i="11"/>
  <c r="D171" i="11"/>
  <c r="O178" i="11"/>
  <c r="L196" i="11"/>
  <c r="Q197" i="11"/>
  <c r="R27" i="11" l="1"/>
  <c r="T27" i="11" s="1"/>
  <c r="U64" i="11"/>
  <c r="U38" i="11"/>
  <c r="U37" i="11" s="1"/>
  <c r="Q108" i="11"/>
  <c r="Q122" i="11"/>
  <c r="V110" i="11"/>
  <c r="V109" i="11" s="1"/>
  <c r="Q77" i="11"/>
  <c r="V12" i="11"/>
  <c r="V10" i="11" s="1"/>
  <c r="Q12" i="11"/>
  <c r="V150" i="11"/>
  <c r="U192" i="11"/>
  <c r="V168" i="11"/>
  <c r="V167" i="11" s="1"/>
  <c r="V54" i="11"/>
  <c r="V53" i="11" s="1"/>
  <c r="Q85" i="11"/>
  <c r="R85" i="11" s="1"/>
  <c r="V15" i="11"/>
  <c r="V27" i="11"/>
  <c r="N109" i="11"/>
  <c r="Q97" i="11"/>
  <c r="R97" i="11" s="1"/>
  <c r="J9" i="11"/>
  <c r="P10" i="11"/>
  <c r="V126" i="11"/>
  <c r="V118" i="11" s="1"/>
  <c r="P39" i="11"/>
  <c r="Q73" i="11"/>
  <c r="V135" i="11"/>
  <c r="V88" i="11"/>
  <c r="U137" i="11"/>
  <c r="V85" i="11"/>
  <c r="V84" i="11" s="1"/>
  <c r="U26" i="11"/>
  <c r="R64" i="11"/>
  <c r="T64" i="11" s="1"/>
  <c r="N47" i="11"/>
  <c r="U25" i="11"/>
  <c r="N29" i="11"/>
  <c r="V71" i="11"/>
  <c r="V70" i="11" s="1"/>
  <c r="N86" i="11"/>
  <c r="L176" i="11"/>
  <c r="N177" i="11"/>
  <c r="R14" i="11"/>
  <c r="T14" i="11" s="1"/>
  <c r="U14" i="11"/>
  <c r="D9" i="11"/>
  <c r="U88" i="11"/>
  <c r="U35" i="11"/>
  <c r="R38" i="11"/>
  <c r="Q37" i="11"/>
  <c r="N128" i="11"/>
  <c r="L127" i="11"/>
  <c r="V195" i="11"/>
  <c r="V194" i="11" s="1"/>
  <c r="O9" i="11"/>
  <c r="Q168" i="11"/>
  <c r="R168" i="11" s="1"/>
  <c r="U168" i="11" s="1"/>
  <c r="U167" i="11" s="1"/>
  <c r="V101" i="11"/>
  <c r="U124" i="11"/>
  <c r="V106" i="11"/>
  <c r="V105" i="11" s="1"/>
  <c r="Q70" i="11"/>
  <c r="U111" i="11"/>
  <c r="Q75" i="11"/>
  <c r="V38" i="11"/>
  <c r="V37" i="11" s="1"/>
  <c r="R32" i="11"/>
  <c r="T32" i="11" s="1"/>
  <c r="U32" i="11"/>
  <c r="Q78" i="11"/>
  <c r="R79" i="11"/>
  <c r="U79" i="11" s="1"/>
  <c r="U78" i="11" s="1"/>
  <c r="R15" i="11"/>
  <c r="T15" i="11" s="1"/>
  <c r="U15" i="11"/>
  <c r="Q10" i="11"/>
  <c r="Q102" i="11"/>
  <c r="R103" i="11"/>
  <c r="U103" i="11" s="1"/>
  <c r="U102" i="11" s="1"/>
  <c r="P187" i="11"/>
  <c r="Q188" i="11"/>
  <c r="V188" i="11"/>
  <c r="V187" i="11" s="1"/>
  <c r="Q169" i="11"/>
  <c r="R170" i="11"/>
  <c r="U170" i="11" s="1"/>
  <c r="U169" i="11" s="1"/>
  <c r="R141" i="11"/>
  <c r="U141" i="11"/>
  <c r="U140" i="11" s="1"/>
  <c r="Q140" i="11"/>
  <c r="R76" i="11"/>
  <c r="T76" i="11" s="1"/>
  <c r="R197" i="11"/>
  <c r="U197" i="11"/>
  <c r="U196" i="11" s="1"/>
  <c r="Q196" i="11"/>
  <c r="L153" i="11"/>
  <c r="N154" i="11"/>
  <c r="R122" i="11"/>
  <c r="T122" i="11" s="1"/>
  <c r="L66" i="11"/>
  <c r="N67" i="11"/>
  <c r="R63" i="11"/>
  <c r="U63" i="11"/>
  <c r="V97" i="11"/>
  <c r="V96" i="11" s="1"/>
  <c r="Q161" i="11"/>
  <c r="R180" i="11"/>
  <c r="T180" i="11" s="1"/>
  <c r="R149" i="11"/>
  <c r="T149" i="11" s="1"/>
  <c r="U149" i="11"/>
  <c r="R121" i="11"/>
  <c r="T121" i="11" s="1"/>
  <c r="Q159" i="11"/>
  <c r="R160" i="11"/>
  <c r="U160" i="11" s="1"/>
  <c r="V86" i="11"/>
  <c r="R138" i="11"/>
  <c r="T138" i="11" s="1"/>
  <c r="Q54" i="11"/>
  <c r="U42" i="11"/>
  <c r="R18" i="11"/>
  <c r="T18" i="11" s="1"/>
  <c r="R193" i="11"/>
  <c r="T193" i="11" s="1"/>
  <c r="Q117" i="11"/>
  <c r="N152" i="11"/>
  <c r="L151" i="11"/>
  <c r="R147" i="11"/>
  <c r="T147" i="11" s="1"/>
  <c r="R90" i="11"/>
  <c r="T90" i="11" s="1"/>
  <c r="U90" i="11"/>
  <c r="U174" i="11"/>
  <c r="V108" i="11"/>
  <c r="V107" i="11" s="1"/>
  <c r="Q48" i="11"/>
  <c r="R44" i="11"/>
  <c r="T44" i="11" s="1"/>
  <c r="U44" i="11"/>
  <c r="V43" i="11"/>
  <c r="R17" i="11"/>
  <c r="T17" i="11" s="1"/>
  <c r="N10" i="11"/>
  <c r="Q195" i="11"/>
  <c r="N189" i="11"/>
  <c r="Q190" i="11"/>
  <c r="R148" i="11"/>
  <c r="T148" i="11" s="1"/>
  <c r="V171" i="11"/>
  <c r="L144" i="11"/>
  <c r="N145" i="11"/>
  <c r="P142" i="11"/>
  <c r="V143" i="11"/>
  <c r="V142" i="11" s="1"/>
  <c r="Q143" i="11"/>
  <c r="R163" i="11"/>
  <c r="T163" i="11" s="1"/>
  <c r="V190" i="11"/>
  <c r="V189" i="11" s="1"/>
  <c r="V181" i="11"/>
  <c r="V178" i="11" s="1"/>
  <c r="Q181" i="11"/>
  <c r="Q178" i="11" s="1"/>
  <c r="L157" i="11"/>
  <c r="N158" i="11"/>
  <c r="R146" i="11"/>
  <c r="T146" i="11" s="1"/>
  <c r="Q114" i="11"/>
  <c r="R125" i="11"/>
  <c r="T125" i="11" s="1"/>
  <c r="V117" i="11"/>
  <c r="V116" i="11" s="1"/>
  <c r="R52" i="11"/>
  <c r="T52" i="11" s="1"/>
  <c r="U164" i="11"/>
  <c r="T172" i="11"/>
  <c r="R173" i="11"/>
  <c r="T173" i="11" s="1"/>
  <c r="V60" i="11"/>
  <c r="V59" i="11" s="1"/>
  <c r="Q106" i="11"/>
  <c r="Q83" i="11"/>
  <c r="P82" i="11"/>
  <c r="V83" i="11"/>
  <c r="V82" i="11" s="1"/>
  <c r="R19" i="11"/>
  <c r="T19" i="11" s="1"/>
  <c r="U19" i="11"/>
  <c r="U92" i="11"/>
  <c r="R34" i="11"/>
  <c r="T34" i="11" s="1"/>
  <c r="R81" i="11"/>
  <c r="U81" i="11"/>
  <c r="U80" i="11" s="1"/>
  <c r="Q80" i="11"/>
  <c r="R77" i="11"/>
  <c r="T77" i="11" s="1"/>
  <c r="U126" i="11"/>
  <c r="Q60" i="11"/>
  <c r="R41" i="11"/>
  <c r="T41" i="11" s="1"/>
  <c r="P55" i="11"/>
  <c r="V56" i="11"/>
  <c r="V55" i="11" s="1"/>
  <c r="Q56" i="11"/>
  <c r="R16" i="11"/>
  <c r="T16" i="11" s="1"/>
  <c r="U31" i="11"/>
  <c r="U22" i="11"/>
  <c r="U49" i="11"/>
  <c r="L112" i="11"/>
  <c r="N113" i="11"/>
  <c r="R120" i="11"/>
  <c r="T120" i="11" s="1"/>
  <c r="U120" i="11"/>
  <c r="V69" i="11"/>
  <c r="V68" i="11" s="1"/>
  <c r="V47" i="11"/>
  <c r="R33" i="11"/>
  <c r="T33" i="11" s="1"/>
  <c r="Q96" i="11"/>
  <c r="R123" i="11"/>
  <c r="T123" i="11" s="1"/>
  <c r="U123" i="11"/>
  <c r="U74" i="11"/>
  <c r="T11" i="11"/>
  <c r="U28" i="11"/>
  <c r="R191" i="11"/>
  <c r="T191" i="11" s="1"/>
  <c r="U191" i="11"/>
  <c r="P155" i="11"/>
  <c r="V156" i="11"/>
  <c r="V155" i="11" s="1"/>
  <c r="Q156" i="11"/>
  <c r="L133" i="11"/>
  <c r="N134" i="11"/>
  <c r="Q69" i="11"/>
  <c r="R89" i="11"/>
  <c r="T89" i="11" s="1"/>
  <c r="V40" i="11"/>
  <c r="V39" i="11" s="1"/>
  <c r="N39" i="11"/>
  <c r="R21" i="11"/>
  <c r="T21" i="11" s="1"/>
  <c r="L185" i="11"/>
  <c r="N186" i="11"/>
  <c r="Q167" i="11"/>
  <c r="V161" i="11"/>
  <c r="R93" i="11"/>
  <c r="T93" i="11" s="1"/>
  <c r="Q30" i="11"/>
  <c r="V30" i="11"/>
  <c r="V29" i="11" s="1"/>
  <c r="P29" i="11"/>
  <c r="U136" i="11"/>
  <c r="Q40" i="11"/>
  <c r="R115" i="11"/>
  <c r="T115" i="11" s="1"/>
  <c r="U115" i="11"/>
  <c r="Q94" i="11"/>
  <c r="R95" i="11"/>
  <c r="U95" i="11" s="1"/>
  <c r="U94" i="11" s="1"/>
  <c r="R13" i="11"/>
  <c r="T13" i="11" s="1"/>
  <c r="U13" i="11"/>
  <c r="N58" i="11"/>
  <c r="L57" i="11"/>
  <c r="R43" i="11"/>
  <c r="T43" i="11" s="1"/>
  <c r="L23" i="11"/>
  <c r="N24" i="11"/>
  <c r="U11" i="11"/>
  <c r="R184" i="11"/>
  <c r="U184" i="11" s="1"/>
  <c r="U183" i="11" s="1"/>
  <c r="Q183" i="11"/>
  <c r="Q100" i="11"/>
  <c r="P99" i="11"/>
  <c r="V100" i="11"/>
  <c r="V99" i="11" s="1"/>
  <c r="R179" i="11"/>
  <c r="U179" i="11" s="1"/>
  <c r="R162" i="11"/>
  <c r="T162" i="11" s="1"/>
  <c r="R166" i="11"/>
  <c r="U166" i="11" s="1"/>
  <c r="U165" i="11" s="1"/>
  <c r="Q165" i="11"/>
  <c r="V103" i="11"/>
  <c r="V102" i="11" s="1"/>
  <c r="N102" i="11"/>
  <c r="R108" i="11"/>
  <c r="U108" i="11" s="1"/>
  <c r="U107" i="11" s="1"/>
  <c r="Q107" i="11"/>
  <c r="R98" i="11"/>
  <c r="T98" i="11" s="1"/>
  <c r="U98" i="11"/>
  <c r="N78" i="11"/>
  <c r="V79" i="11"/>
  <c r="V78" i="11" s="1"/>
  <c r="R101" i="11"/>
  <c r="T101" i="11" s="1"/>
  <c r="Q119" i="11"/>
  <c r="N118" i="11"/>
  <c r="Q109" i="11"/>
  <c r="R110" i="11"/>
  <c r="U110" i="11" s="1"/>
  <c r="U109" i="11" s="1"/>
  <c r="R135" i="11"/>
  <c r="T135" i="11" s="1"/>
  <c r="U135" i="11"/>
  <c r="L129" i="11"/>
  <c r="N130" i="11"/>
  <c r="Q132" i="11"/>
  <c r="P131" i="11"/>
  <c r="V132" i="11"/>
  <c r="V131" i="11" s="1"/>
  <c r="Q86" i="11"/>
  <c r="R87" i="11"/>
  <c r="R46" i="11"/>
  <c r="Q45" i="11"/>
  <c r="V159" i="11"/>
  <c r="R150" i="11"/>
  <c r="T150" i="11" s="1"/>
  <c r="U150" i="11"/>
  <c r="V170" i="11"/>
  <c r="V169" i="11" s="1"/>
  <c r="R73" i="11"/>
  <c r="U73" i="11"/>
  <c r="Q72" i="11"/>
  <c r="V65" i="11"/>
  <c r="V61" i="11" s="1"/>
  <c r="Q65" i="11"/>
  <c r="R91" i="11"/>
  <c r="T91" i="11" s="1"/>
  <c r="V73" i="11"/>
  <c r="V72" i="11" s="1"/>
  <c r="R51" i="11"/>
  <c r="T51" i="11" s="1"/>
  <c r="R171" i="11" l="1"/>
  <c r="P9" i="11"/>
  <c r="Q84" i="11"/>
  <c r="T171" i="11"/>
  <c r="U180" i="11"/>
  <c r="T38" i="11"/>
  <c r="T37" i="11" s="1"/>
  <c r="R37" i="11"/>
  <c r="N176" i="11"/>
  <c r="Q177" i="11"/>
  <c r="V177" i="11"/>
  <c r="V176" i="11" s="1"/>
  <c r="L9" i="11"/>
  <c r="U85" i="11"/>
  <c r="U84" i="11" s="1"/>
  <c r="R75" i="11"/>
  <c r="T75" i="11" s="1"/>
  <c r="U27" i="11"/>
  <c r="U101" i="11"/>
  <c r="U43" i="11"/>
  <c r="U16" i="11"/>
  <c r="U52" i="11"/>
  <c r="U163" i="11"/>
  <c r="N127" i="11"/>
  <c r="Q128" i="11"/>
  <c r="V128" i="11"/>
  <c r="V127" i="11" s="1"/>
  <c r="R12" i="11"/>
  <c r="U77" i="11"/>
  <c r="U173" i="11"/>
  <c r="U171" i="11" s="1"/>
  <c r="R45" i="11"/>
  <c r="T46" i="11"/>
  <c r="T45" i="11" s="1"/>
  <c r="N57" i="11"/>
  <c r="V58" i="11"/>
  <c r="V57" i="11" s="1"/>
  <c r="Q58" i="11"/>
  <c r="Q186" i="11"/>
  <c r="N185" i="11"/>
  <c r="V186" i="11"/>
  <c r="V185" i="11" s="1"/>
  <c r="R156" i="11"/>
  <c r="U156" i="11" s="1"/>
  <c r="U155" i="11" s="1"/>
  <c r="Q155" i="11"/>
  <c r="Q99" i="11"/>
  <c r="R100" i="11"/>
  <c r="U100" i="11"/>
  <c r="U99" i="11" s="1"/>
  <c r="U148" i="11"/>
  <c r="U17" i="11"/>
  <c r="N151" i="11"/>
  <c r="Q152" i="11"/>
  <c r="V152" i="11"/>
  <c r="V151" i="11" s="1"/>
  <c r="U138" i="11"/>
  <c r="U91" i="11"/>
  <c r="Q118" i="11"/>
  <c r="R119" i="11"/>
  <c r="R69" i="11"/>
  <c r="U69" i="11" s="1"/>
  <c r="U68" i="11" s="1"/>
  <c r="Q68" i="11"/>
  <c r="N112" i="11"/>
  <c r="V113" i="11"/>
  <c r="V112" i="11" s="1"/>
  <c r="Q113" i="11"/>
  <c r="R60" i="11"/>
  <c r="U60" i="11" s="1"/>
  <c r="U59" i="11" s="1"/>
  <c r="Q59" i="11"/>
  <c r="R117" i="11"/>
  <c r="U117" i="11"/>
  <c r="U116" i="11" s="1"/>
  <c r="Q116" i="11"/>
  <c r="U121" i="11"/>
  <c r="U122" i="11"/>
  <c r="R188" i="11"/>
  <c r="Q187" i="11"/>
  <c r="R65" i="11"/>
  <c r="T65" i="11" s="1"/>
  <c r="U65" i="11"/>
  <c r="U61" i="11" s="1"/>
  <c r="U46" i="11"/>
  <c r="U45" i="11" s="1"/>
  <c r="T95" i="11"/>
  <c r="T94" i="11" s="1"/>
  <c r="R94" i="11"/>
  <c r="T168" i="11"/>
  <c r="T167" i="11" s="1"/>
  <c r="R167" i="11"/>
  <c r="U21" i="11"/>
  <c r="N133" i="11"/>
  <c r="Q134" i="11"/>
  <c r="V134" i="11"/>
  <c r="V133" i="11" s="1"/>
  <c r="R56" i="11"/>
  <c r="U56" i="11"/>
  <c r="U55" i="11" s="1"/>
  <c r="Q55" i="11"/>
  <c r="R84" i="11"/>
  <c r="T85" i="11"/>
  <c r="T84" i="11" s="1"/>
  <c r="V145" i="11"/>
  <c r="V144" i="11" s="1"/>
  <c r="N144" i="11"/>
  <c r="Q145" i="11"/>
  <c r="R54" i="11"/>
  <c r="U54" i="11"/>
  <c r="U53" i="11" s="1"/>
  <c r="Q53" i="11"/>
  <c r="V154" i="11"/>
  <c r="V153" i="11" s="1"/>
  <c r="N153" i="11"/>
  <c r="Q154" i="11"/>
  <c r="T141" i="11"/>
  <c r="T140" i="11" s="1"/>
  <c r="R140" i="11"/>
  <c r="U51" i="11"/>
  <c r="R72" i="11"/>
  <c r="T73" i="11"/>
  <c r="R109" i="11"/>
  <c r="T110" i="11"/>
  <c r="T109" i="11" s="1"/>
  <c r="R183" i="11"/>
  <c r="T184" i="11"/>
  <c r="T183" i="11" s="1"/>
  <c r="U34" i="11"/>
  <c r="R83" i="11"/>
  <c r="U83" i="11" s="1"/>
  <c r="U82" i="11" s="1"/>
  <c r="Q82" i="11"/>
  <c r="U146" i="11"/>
  <c r="R195" i="11"/>
  <c r="U195" i="11"/>
  <c r="U194" i="11" s="1"/>
  <c r="Q194" i="11"/>
  <c r="U147" i="11"/>
  <c r="U193" i="11"/>
  <c r="T160" i="11"/>
  <c r="T63" i="11"/>
  <c r="T61" i="11" s="1"/>
  <c r="R61" i="11"/>
  <c r="R196" i="11"/>
  <c r="T197" i="11"/>
  <c r="T196" i="11" s="1"/>
  <c r="T103" i="11"/>
  <c r="T102" i="11" s="1"/>
  <c r="R102" i="11"/>
  <c r="R78" i="11"/>
  <c r="T79" i="11"/>
  <c r="T78" i="11" s="1"/>
  <c r="N66" i="11"/>
  <c r="Q67" i="11"/>
  <c r="V67" i="11"/>
  <c r="V66" i="11" s="1"/>
  <c r="U76" i="11"/>
  <c r="R169" i="11"/>
  <c r="T170" i="11"/>
  <c r="T169" i="11" s="1"/>
  <c r="R132" i="11"/>
  <c r="Q131" i="11"/>
  <c r="R165" i="11"/>
  <c r="T166" i="11"/>
  <c r="T165" i="11" s="1"/>
  <c r="R96" i="11"/>
  <c r="T97" i="11"/>
  <c r="T96" i="11" s="1"/>
  <c r="R106" i="11"/>
  <c r="Q105" i="11"/>
  <c r="V130" i="11"/>
  <c r="V129" i="11" s="1"/>
  <c r="N129" i="11"/>
  <c r="Q130" i="11"/>
  <c r="Q142" i="11"/>
  <c r="R143" i="11"/>
  <c r="U89" i="11"/>
  <c r="U125" i="11"/>
  <c r="Q29" i="11"/>
  <c r="R30" i="11"/>
  <c r="U30" i="11"/>
  <c r="N157" i="11"/>
  <c r="V158" i="11"/>
  <c r="V157" i="11" s="1"/>
  <c r="Q158" i="11"/>
  <c r="R107" i="11"/>
  <c r="T108" i="11"/>
  <c r="T107" i="11" s="1"/>
  <c r="U93" i="11"/>
  <c r="R86" i="11"/>
  <c r="T87" i="11"/>
  <c r="T86" i="11" s="1"/>
  <c r="N23" i="11"/>
  <c r="Q24" i="11"/>
  <c r="V24" i="11"/>
  <c r="V23" i="11" s="1"/>
  <c r="U18" i="11"/>
  <c r="U162" i="11"/>
  <c r="R40" i="11"/>
  <c r="Q39" i="11"/>
  <c r="U97" i="11"/>
  <c r="U96" i="11" s="1"/>
  <c r="U41" i="11"/>
  <c r="R181" i="11"/>
  <c r="T181" i="11" s="1"/>
  <c r="R48" i="11"/>
  <c r="Q47" i="11"/>
  <c r="R161" i="11"/>
  <c r="T161" i="11" s="1"/>
  <c r="U161" i="11"/>
  <c r="U159" i="11" s="1"/>
  <c r="U87" i="11"/>
  <c r="T179" i="11"/>
  <c r="R80" i="11"/>
  <c r="T81" i="11"/>
  <c r="T80" i="11" s="1"/>
  <c r="R114" i="11"/>
  <c r="T114" i="11" s="1"/>
  <c r="R190" i="11"/>
  <c r="U190" i="11"/>
  <c r="Q189" i="11"/>
  <c r="U33" i="11"/>
  <c r="Q61" i="11"/>
  <c r="N9" i="11" l="1"/>
  <c r="Q127" i="11"/>
  <c r="R128" i="11"/>
  <c r="U128" i="11"/>
  <c r="U127" i="11" s="1"/>
  <c r="Q176" i="11"/>
  <c r="R177" i="11"/>
  <c r="T159" i="11"/>
  <c r="U189" i="11"/>
  <c r="U86" i="11"/>
  <c r="T12" i="11"/>
  <c r="T10" i="11" s="1"/>
  <c r="R10" i="11"/>
  <c r="U75" i="11"/>
  <c r="U177" i="11"/>
  <c r="U176" i="11" s="1"/>
  <c r="T72" i="11"/>
  <c r="U12" i="11"/>
  <c r="U10" i="11" s="1"/>
  <c r="U72" i="11"/>
  <c r="R47" i="11"/>
  <c r="T48" i="11"/>
  <c r="T47" i="11" s="1"/>
  <c r="R158" i="11"/>
  <c r="Q157" i="11"/>
  <c r="U114" i="11"/>
  <c r="R39" i="11"/>
  <c r="T40" i="11"/>
  <c r="T39" i="11" s="1"/>
  <c r="T132" i="11"/>
  <c r="T131" i="11" s="1"/>
  <c r="R131" i="11"/>
  <c r="Q112" i="11"/>
  <c r="R113" i="11"/>
  <c r="R118" i="11"/>
  <c r="T119" i="11"/>
  <c r="T118" i="11" s="1"/>
  <c r="U181" i="11"/>
  <c r="U178" i="11" s="1"/>
  <c r="Q66" i="11"/>
  <c r="R67" i="11"/>
  <c r="U67" i="11"/>
  <c r="U66" i="11" s="1"/>
  <c r="R194" i="11"/>
  <c r="T195" i="11"/>
  <c r="T194" i="11" s="1"/>
  <c r="Q151" i="11"/>
  <c r="R152" i="11"/>
  <c r="T100" i="11"/>
  <c r="T99" i="11" s="1"/>
  <c r="R99" i="11"/>
  <c r="U29" i="11"/>
  <c r="T143" i="11"/>
  <c r="T142" i="11" s="1"/>
  <c r="R142" i="11"/>
  <c r="R159" i="11"/>
  <c r="R134" i="11"/>
  <c r="Q133" i="11"/>
  <c r="U134" i="11"/>
  <c r="U133" i="11" s="1"/>
  <c r="R187" i="11"/>
  <c r="T188" i="11"/>
  <c r="T187" i="11" s="1"/>
  <c r="R116" i="11"/>
  <c r="T117" i="11"/>
  <c r="T116" i="11" s="1"/>
  <c r="U119" i="11"/>
  <c r="U118" i="11" s="1"/>
  <c r="Q185" i="11"/>
  <c r="R186" i="11"/>
  <c r="U186" i="11"/>
  <c r="U185" i="11" s="1"/>
  <c r="T178" i="11"/>
  <c r="V9" i="11"/>
  <c r="T30" i="11"/>
  <c r="T29" i="11" s="1"/>
  <c r="R29" i="11"/>
  <c r="R105" i="11"/>
  <c r="T106" i="11"/>
  <c r="T105" i="11" s="1"/>
  <c r="T54" i="11"/>
  <c r="T53" i="11" s="1"/>
  <c r="R53" i="11"/>
  <c r="U188" i="11"/>
  <c r="U187" i="11" s="1"/>
  <c r="Q57" i="11"/>
  <c r="R58" i="11"/>
  <c r="R189" i="11"/>
  <c r="T190" i="11"/>
  <c r="T189" i="11" s="1"/>
  <c r="R178" i="11"/>
  <c r="U48" i="11"/>
  <c r="U47" i="11" s="1"/>
  <c r="U40" i="11"/>
  <c r="U39" i="11" s="1"/>
  <c r="Q23" i="11"/>
  <c r="R24" i="11"/>
  <c r="U143" i="11"/>
  <c r="U142" i="11" s="1"/>
  <c r="U106" i="11"/>
  <c r="U105" i="11" s="1"/>
  <c r="U132" i="11"/>
  <c r="U131" i="11" s="1"/>
  <c r="T83" i="11"/>
  <c r="T82" i="11" s="1"/>
  <c r="R82" i="11"/>
  <c r="R154" i="11"/>
  <c r="Q153" i="11"/>
  <c r="R59" i="11"/>
  <c r="T60" i="11"/>
  <c r="T59" i="11" s="1"/>
  <c r="R68" i="11"/>
  <c r="T69" i="11"/>
  <c r="T68" i="11" s="1"/>
  <c r="R130" i="11"/>
  <c r="Q129" i="11"/>
  <c r="Q144" i="11"/>
  <c r="R145" i="11"/>
  <c r="T156" i="11"/>
  <c r="T155" i="11" s="1"/>
  <c r="R155" i="11"/>
  <c r="R55" i="11"/>
  <c r="T56" i="11"/>
  <c r="T55" i="11" s="1"/>
  <c r="T128" i="11" l="1"/>
  <c r="T127" i="11" s="1"/>
  <c r="R127" i="11"/>
  <c r="R176" i="11"/>
  <c r="T177" i="11"/>
  <c r="T176" i="11" s="1"/>
  <c r="R129" i="11"/>
  <c r="T130" i="11"/>
  <c r="T129" i="11" s="1"/>
  <c r="U130" i="11"/>
  <c r="U129" i="11" s="1"/>
  <c r="R153" i="11"/>
  <c r="T154" i="11"/>
  <c r="T153" i="11" s="1"/>
  <c r="R157" i="11"/>
  <c r="T158" i="11"/>
  <c r="T157" i="11" s="1"/>
  <c r="T145" i="11"/>
  <c r="T144" i="11" s="1"/>
  <c r="R144" i="11"/>
  <c r="U154" i="11"/>
  <c r="U153" i="11" s="1"/>
  <c r="R23" i="11"/>
  <c r="T24" i="11"/>
  <c r="T23" i="11" s="1"/>
  <c r="R133" i="11"/>
  <c r="T134" i="11"/>
  <c r="T133" i="11" s="1"/>
  <c r="T113" i="11"/>
  <c r="T112" i="11" s="1"/>
  <c r="R112" i="11"/>
  <c r="U145" i="11"/>
  <c r="U144" i="11" s="1"/>
  <c r="Q9" i="11"/>
  <c r="T152" i="11"/>
  <c r="T151" i="11" s="1"/>
  <c r="R151" i="11"/>
  <c r="T67" i="11"/>
  <c r="T66" i="11" s="1"/>
  <c r="R66" i="11"/>
  <c r="U113" i="11"/>
  <c r="U112" i="11" s="1"/>
  <c r="U24" i="11"/>
  <c r="U23" i="11" s="1"/>
  <c r="T58" i="11"/>
  <c r="T57" i="11" s="1"/>
  <c r="R57" i="11"/>
  <c r="U152" i="11"/>
  <c r="U151" i="11" s="1"/>
  <c r="U58" i="11"/>
  <c r="U57" i="11" s="1"/>
  <c r="T186" i="11"/>
  <c r="T185" i="11" s="1"/>
  <c r="R185" i="11"/>
  <c r="U158" i="11"/>
  <c r="U157" i="11" s="1"/>
  <c r="U9" i="11" l="1"/>
  <c r="T9" i="11"/>
  <c r="R9" i="11"/>
</calcChain>
</file>

<file path=xl/sharedStrings.xml><?xml version="1.0" encoding="utf-8"?>
<sst xmlns="http://schemas.openxmlformats.org/spreadsheetml/2006/main" count="627" uniqueCount="368">
  <si>
    <t>附件2：</t>
  </si>
  <si>
    <t>清算2020年及提前下达2021年广东省地市属普通高中国家助学金明细表</t>
  </si>
  <si>
    <t>计算单位：人、元</t>
  </si>
  <si>
    <t>用款单位编码</t>
  </si>
  <si>
    <t>用款单位名称</t>
  </si>
  <si>
    <t>具体实施单位</t>
  </si>
  <si>
    <t>2020年资助资金使用情况</t>
  </si>
  <si>
    <t>2021年资助资金预算安排情况</t>
  </si>
  <si>
    <t>备注</t>
  </si>
  <si>
    <t>下达金额</t>
  </si>
  <si>
    <t>资助情况</t>
  </si>
  <si>
    <t>预算总金额</t>
  </si>
  <si>
    <t>省级以上财政预算</t>
  </si>
  <si>
    <t>待以后年度清算金额</t>
  </si>
  <si>
    <t>合计</t>
  </si>
  <si>
    <t>粤财科教[2019]241号预算安排2020年资金</t>
  </si>
  <si>
    <t>粤财科教[2019]241号待结转使用资金</t>
  </si>
  <si>
    <t>粤财科教[2020]147号追加安排2020年资金</t>
  </si>
  <si>
    <t>2020年春季学期资助人数</t>
  </si>
  <si>
    <t>2020年秋季学期资助人数</t>
  </si>
  <si>
    <t>清算总金额</t>
  </si>
  <si>
    <t>省级以上财政分担比例（%）</t>
  </si>
  <si>
    <t>省级以上财政分担金额</t>
  </si>
  <si>
    <r>
      <rPr>
        <sz val="12"/>
        <rFont val="方正姚体"/>
        <family val="3"/>
        <charset val="134"/>
      </rPr>
      <t>部分区县</t>
    </r>
    <r>
      <rPr>
        <sz val="12"/>
        <rFont val="方正姚体"/>
        <family val="3"/>
        <charset val="134"/>
      </rPr>
      <t>申请增减资金</t>
    </r>
  </si>
  <si>
    <t>2020年省级以上财政需追加金额</t>
  </si>
  <si>
    <t>应分担金额</t>
  </si>
  <si>
    <t>抵扣后
应分担金额</t>
  </si>
  <si>
    <t>本次安排金额</t>
  </si>
  <si>
    <t>待年中安排金额</t>
  </si>
  <si>
    <t>中央财政金额</t>
  </si>
  <si>
    <t>省级财政实际下达金额</t>
  </si>
  <si>
    <t>A1</t>
  </si>
  <si>
    <t>A2</t>
  </si>
  <si>
    <t>B</t>
  </si>
  <si>
    <t>D=F1-F2+E</t>
  </si>
  <si>
    <t>F1</t>
  </si>
  <si>
    <t>F2</t>
  </si>
  <si>
    <t>E</t>
  </si>
  <si>
    <t>G</t>
  </si>
  <si>
    <t>H</t>
  </si>
  <si>
    <t>I=(G+H)*1000</t>
  </si>
  <si>
    <t>J</t>
  </si>
  <si>
    <t>K=I*J</t>
  </si>
  <si>
    <t>L</t>
  </si>
  <si>
    <t>M=K-(D-L)</t>
  </si>
  <si>
    <t>N=H*2000</t>
  </si>
  <si>
    <t>O=N*J</t>
  </si>
  <si>
    <t>P=O+M&gt;=0</t>
  </si>
  <si>
    <t>Q=P*90%</t>
  </si>
  <si>
    <t>R</t>
  </si>
  <si>
    <t>S=Q-R</t>
  </si>
  <si>
    <t>T=P-Q</t>
  </si>
  <si>
    <t>U=O+M&lt;0</t>
  </si>
  <si>
    <t>V</t>
  </si>
  <si>
    <t>440199000</t>
  </si>
  <si>
    <t>广州市</t>
  </si>
  <si>
    <t>440100000</t>
  </si>
  <si>
    <t>广州市本级</t>
  </si>
  <si>
    <t>广州市辖区</t>
  </si>
  <si>
    <t>440104000</t>
  </si>
  <si>
    <t>越秀区</t>
  </si>
  <si>
    <t>440103000</t>
  </si>
  <si>
    <t>荔湾区</t>
  </si>
  <si>
    <t>440105000</t>
  </si>
  <si>
    <t>海珠区</t>
  </si>
  <si>
    <t>440106000</t>
  </si>
  <si>
    <t>天河区</t>
  </si>
  <si>
    <t>440111000</t>
  </si>
  <si>
    <t>白云区</t>
  </si>
  <si>
    <t>440112000</t>
  </si>
  <si>
    <t>黄埔区</t>
  </si>
  <si>
    <t>440114000</t>
  </si>
  <si>
    <t>花都区</t>
  </si>
  <si>
    <t>440113000</t>
  </si>
  <si>
    <t>番禺区</t>
  </si>
  <si>
    <t>440115000</t>
  </si>
  <si>
    <t>南沙区</t>
  </si>
  <si>
    <t>440117000</t>
  </si>
  <si>
    <t>从化区</t>
  </si>
  <si>
    <t>440118000</t>
  </si>
  <si>
    <t>增城区</t>
  </si>
  <si>
    <t>440499000</t>
  </si>
  <si>
    <t>珠海市</t>
  </si>
  <si>
    <t>440400000</t>
  </si>
  <si>
    <t>珠海市本级</t>
  </si>
  <si>
    <t>珠海市辖区</t>
  </si>
  <si>
    <t>440402000</t>
  </si>
  <si>
    <t>香洲区</t>
  </si>
  <si>
    <t>珠海市高新区</t>
  </si>
  <si>
    <t>珠海市横琴新区</t>
  </si>
  <si>
    <t>440404000</t>
  </si>
  <si>
    <t>金湾区</t>
  </si>
  <si>
    <t>440599000</t>
  </si>
  <si>
    <t>汕头市</t>
  </si>
  <si>
    <t>440500000</t>
  </si>
  <si>
    <t>汕头市本级</t>
  </si>
  <si>
    <t>汕头市辖区</t>
  </si>
  <si>
    <t>440511000</t>
  </si>
  <si>
    <t>金平区</t>
  </si>
  <si>
    <t>440507000</t>
  </si>
  <si>
    <t>龙湖区</t>
  </si>
  <si>
    <t>440515000</t>
  </si>
  <si>
    <t>澄海区</t>
  </si>
  <si>
    <t>440512000</t>
  </si>
  <si>
    <t>濠江区</t>
  </si>
  <si>
    <t>440513000</t>
  </si>
  <si>
    <t>潮阳区</t>
  </si>
  <si>
    <t>440514000</t>
  </si>
  <si>
    <t>潮南区</t>
  </si>
  <si>
    <t>440523000</t>
  </si>
  <si>
    <t>南澳县</t>
  </si>
  <si>
    <t>440699000</t>
  </si>
  <si>
    <t>佛山市</t>
  </si>
  <si>
    <t>440600000</t>
  </si>
  <si>
    <t>佛山市本级</t>
  </si>
  <si>
    <t>佛山市辖区</t>
  </si>
  <si>
    <t>440604000</t>
  </si>
  <si>
    <t>禅城区</t>
  </si>
  <si>
    <t>440605000</t>
  </si>
  <si>
    <t>南海区</t>
  </si>
  <si>
    <t>440608000</t>
  </si>
  <si>
    <t>高明区</t>
  </si>
  <si>
    <t>440607000</t>
  </si>
  <si>
    <t>三水区</t>
  </si>
  <si>
    <t>440606000</t>
  </si>
  <si>
    <t>顺德区</t>
  </si>
  <si>
    <t>440299000</t>
  </si>
  <si>
    <t>韶关市</t>
  </si>
  <si>
    <t>440200000</t>
  </si>
  <si>
    <t>韶关市本级</t>
  </si>
  <si>
    <t>韶关市辖区</t>
  </si>
  <si>
    <t>440221000</t>
  </si>
  <si>
    <t>曲江区</t>
  </si>
  <si>
    <t>440222000</t>
  </si>
  <si>
    <t>始兴县</t>
  </si>
  <si>
    <t>440233000</t>
  </si>
  <si>
    <t>新丰县</t>
  </si>
  <si>
    <t>440281000</t>
  </si>
  <si>
    <t>乐昌市</t>
  </si>
  <si>
    <t>440229000</t>
  </si>
  <si>
    <t>翁源县</t>
  </si>
  <si>
    <t>440232000</t>
  </si>
  <si>
    <t>乳源瑶族自治县</t>
  </si>
  <si>
    <t>440282000</t>
  </si>
  <si>
    <t>南雄市</t>
  </si>
  <si>
    <t>440224000</t>
  </si>
  <si>
    <t>仁化县</t>
  </si>
  <si>
    <t>441699000</t>
  </si>
  <si>
    <t>河源市</t>
  </si>
  <si>
    <t>441600000</t>
  </si>
  <si>
    <t>河源市本级</t>
  </si>
  <si>
    <t>河源市辖区</t>
  </si>
  <si>
    <t>441602000</t>
  </si>
  <si>
    <t>源城区</t>
  </si>
  <si>
    <t>441624000</t>
  </si>
  <si>
    <t>和平县</t>
  </si>
  <si>
    <t>441625000</t>
  </si>
  <si>
    <t>东源县</t>
  </si>
  <si>
    <t>441623000</t>
  </si>
  <si>
    <t>连平县</t>
  </si>
  <si>
    <t>441621000</t>
  </si>
  <si>
    <t>紫金县</t>
  </si>
  <si>
    <t>含江东新区、河源市正德中学</t>
  </si>
  <si>
    <t>441622000</t>
  </si>
  <si>
    <t>龙川县</t>
  </si>
  <si>
    <t>441499000</t>
  </si>
  <si>
    <t>梅州市</t>
  </si>
  <si>
    <t>441400000</t>
  </si>
  <si>
    <t>梅州市本级</t>
  </si>
  <si>
    <t>梅州市辖区</t>
  </si>
  <si>
    <t>441402000</t>
  </si>
  <si>
    <t>梅江区</t>
  </si>
  <si>
    <t>441403000</t>
  </si>
  <si>
    <t>梅县区</t>
  </si>
  <si>
    <t>441426000</t>
  </si>
  <si>
    <t>平远县</t>
  </si>
  <si>
    <t>441427000</t>
  </si>
  <si>
    <t>蕉岭县</t>
  </si>
  <si>
    <t>441422000</t>
  </si>
  <si>
    <t>大埔县</t>
  </si>
  <si>
    <t>441424000</t>
  </si>
  <si>
    <t>五华县</t>
  </si>
  <si>
    <t>441481000</t>
  </si>
  <si>
    <t>兴宁市</t>
  </si>
  <si>
    <t>441423000</t>
  </si>
  <si>
    <t>丰顺县</t>
  </si>
  <si>
    <t>441399000</t>
  </si>
  <si>
    <t>惠州市</t>
  </si>
  <si>
    <t>441300000</t>
  </si>
  <si>
    <t>惠州市本级</t>
  </si>
  <si>
    <t>惠州市辖区</t>
  </si>
  <si>
    <t>441302000</t>
  </si>
  <si>
    <t>惠城区</t>
  </si>
  <si>
    <t>441303000</t>
  </si>
  <si>
    <t>惠阳区</t>
  </si>
  <si>
    <t>441323000</t>
  </si>
  <si>
    <t>惠东县</t>
  </si>
  <si>
    <t>441324000</t>
  </si>
  <si>
    <t>龙门县</t>
  </si>
  <si>
    <t>惠州大亚湾经济技术开发区</t>
  </si>
  <si>
    <t>惠州仲恺高新技术产业开发区</t>
  </si>
  <si>
    <t>441322000</t>
  </si>
  <si>
    <t>博罗县</t>
  </si>
  <si>
    <t>441599000</t>
  </si>
  <si>
    <t>汕尾市</t>
  </si>
  <si>
    <t>441500000</t>
  </si>
  <si>
    <t>汕尾市本级</t>
  </si>
  <si>
    <t>汕尾市辖区</t>
  </si>
  <si>
    <t>441502000</t>
  </si>
  <si>
    <t>城区</t>
  </si>
  <si>
    <t>441521000</t>
  </si>
  <si>
    <t>海丰县</t>
  </si>
  <si>
    <t>汕尾市红海湾经济开发区</t>
  </si>
  <si>
    <t>441581000</t>
  </si>
  <si>
    <t>陆丰市</t>
  </si>
  <si>
    <t>汕尾市华侨管理区</t>
  </si>
  <si>
    <t>441523000</t>
  </si>
  <si>
    <t>陆河县</t>
  </si>
  <si>
    <t>441999000</t>
  </si>
  <si>
    <t>东莞市</t>
  </si>
  <si>
    <t>442099000</t>
  </si>
  <si>
    <t>中山市</t>
  </si>
  <si>
    <t>440784000</t>
  </si>
  <si>
    <t>鹤山市</t>
  </si>
  <si>
    <t>441799000</t>
  </si>
  <si>
    <t>阳江市</t>
  </si>
  <si>
    <t>441700000</t>
  </si>
  <si>
    <t>阳江市本级</t>
  </si>
  <si>
    <t>阳江市辖区</t>
  </si>
  <si>
    <t>441704000</t>
  </si>
  <si>
    <t>阳东区</t>
  </si>
  <si>
    <t>441721000</t>
  </si>
  <si>
    <t>阳西县</t>
  </si>
  <si>
    <t>441781000</t>
  </si>
  <si>
    <t>阳春市</t>
  </si>
  <si>
    <t>440899000</t>
  </si>
  <si>
    <t>湛江市</t>
  </si>
  <si>
    <t>2020年助学金漏报人数，2020年12月03日申请报告。</t>
  </si>
  <si>
    <t>440800000</t>
  </si>
  <si>
    <t>湛江市本级</t>
  </si>
  <si>
    <t>湛江市辖区</t>
  </si>
  <si>
    <t>440802000</t>
  </si>
  <si>
    <t>赤坎区</t>
  </si>
  <si>
    <t>440803000</t>
  </si>
  <si>
    <t>霞山区</t>
  </si>
  <si>
    <t>440804000</t>
  </si>
  <si>
    <t>坡头区</t>
  </si>
  <si>
    <t>440811000</t>
  </si>
  <si>
    <t>麻章区</t>
  </si>
  <si>
    <t>湛江经济技术开发区</t>
  </si>
  <si>
    <t>440823000</t>
  </si>
  <si>
    <t>遂溪县</t>
  </si>
  <si>
    <t>440883000</t>
  </si>
  <si>
    <t>吴川市</t>
  </si>
  <si>
    <t>440882000</t>
  </si>
  <si>
    <t>雷州市</t>
  </si>
  <si>
    <t>440881000</t>
  </si>
  <si>
    <t>廉江市</t>
  </si>
  <si>
    <t>440825000</t>
  </si>
  <si>
    <t>徐闻县</t>
  </si>
  <si>
    <t>440999000</t>
  </si>
  <si>
    <t>茂名市</t>
  </si>
  <si>
    <t>440900000</t>
  </si>
  <si>
    <t>茂名市本级</t>
  </si>
  <si>
    <t>茂名市辖区</t>
  </si>
  <si>
    <t>440902000</t>
  </si>
  <si>
    <t>茂南区</t>
  </si>
  <si>
    <t>440904000</t>
  </si>
  <si>
    <t>电白区本级</t>
  </si>
  <si>
    <t>茂名市滨海新区</t>
  </si>
  <si>
    <t>茂名市高新区</t>
  </si>
  <si>
    <t>2020年秋助学金因无账号漏报12人。</t>
  </si>
  <si>
    <t>440904099</t>
  </si>
  <si>
    <t>电白区</t>
  </si>
  <si>
    <t>440983000</t>
  </si>
  <si>
    <t>信宜市</t>
  </si>
  <si>
    <t>440982000</t>
  </si>
  <si>
    <t>化州市</t>
  </si>
  <si>
    <t>440981000</t>
  </si>
  <si>
    <t>高州市</t>
  </si>
  <si>
    <t>441299000</t>
  </si>
  <si>
    <t>肇庆市</t>
  </si>
  <si>
    <t>441200000</t>
  </si>
  <si>
    <t>肇庆市本级</t>
  </si>
  <si>
    <t>肇庆市辖区</t>
  </si>
  <si>
    <t>441202000</t>
  </si>
  <si>
    <t>端州区</t>
  </si>
  <si>
    <t>441203000</t>
  </si>
  <si>
    <t>鼎湖区</t>
  </si>
  <si>
    <t>441284000</t>
  </si>
  <si>
    <t>四会市</t>
  </si>
  <si>
    <t>肇庆高新技术产业开发区</t>
  </si>
  <si>
    <t>441204000</t>
  </si>
  <si>
    <t>高要区</t>
  </si>
  <si>
    <t>441223000</t>
  </si>
  <si>
    <t>广宁县</t>
  </si>
  <si>
    <t>441226000</t>
  </si>
  <si>
    <t>德庆县</t>
  </si>
  <si>
    <t>441225000</t>
  </si>
  <si>
    <t>封开县</t>
  </si>
  <si>
    <t>441224000</t>
  </si>
  <si>
    <t>怀集县</t>
  </si>
  <si>
    <t>441899000</t>
  </si>
  <si>
    <t>清远市</t>
  </si>
  <si>
    <t>441800000</t>
  </si>
  <si>
    <t>清远市本级</t>
  </si>
  <si>
    <t>清远市辖区</t>
  </si>
  <si>
    <t>441803000</t>
  </si>
  <si>
    <t>清新区</t>
  </si>
  <si>
    <t>441882000</t>
  </si>
  <si>
    <t>连州市</t>
  </si>
  <si>
    <t>441821000</t>
  </si>
  <si>
    <t>佛冈县</t>
  </si>
  <si>
    <t>441823000</t>
  </si>
  <si>
    <t>阳山县</t>
  </si>
  <si>
    <t>441825000</t>
  </si>
  <si>
    <t>连山壮族瑶族自治县</t>
  </si>
  <si>
    <t>441826000</t>
  </si>
  <si>
    <t>连南瑶族自治县</t>
  </si>
  <si>
    <t>441881000</t>
  </si>
  <si>
    <t>英德市</t>
  </si>
  <si>
    <t>445199000</t>
  </si>
  <si>
    <t>潮州市</t>
  </si>
  <si>
    <t>445100000</t>
  </si>
  <si>
    <t>潮州市本级</t>
  </si>
  <si>
    <t>潮州市辖区</t>
  </si>
  <si>
    <t>445102000</t>
  </si>
  <si>
    <t>湘桥区</t>
  </si>
  <si>
    <t>原凤泉湖高新区56100元结转到湘桥区清算使用。</t>
  </si>
  <si>
    <t>445103000</t>
  </si>
  <si>
    <t>潮安区</t>
  </si>
  <si>
    <t>枫溪区财政局</t>
  </si>
  <si>
    <t>445122000</t>
  </si>
  <si>
    <t>饶平县</t>
  </si>
  <si>
    <t>445299000</t>
  </si>
  <si>
    <t>揭阳市</t>
  </si>
  <si>
    <t>445200000</t>
  </si>
  <si>
    <t>揭阳市本级</t>
  </si>
  <si>
    <t>揭阳市辖区</t>
  </si>
  <si>
    <t>445202000</t>
  </si>
  <si>
    <t>榕城区</t>
  </si>
  <si>
    <t>445203000</t>
  </si>
  <si>
    <t>揭东区</t>
  </si>
  <si>
    <t>原揭阳市产业园1224000元结转到揭东县清算使用。</t>
  </si>
  <si>
    <t>空港经济区</t>
  </si>
  <si>
    <t>445224000</t>
  </si>
  <si>
    <t>惠来县</t>
  </si>
  <si>
    <t>445281000</t>
  </si>
  <si>
    <t>普宁市</t>
  </si>
  <si>
    <t>445222000</t>
  </si>
  <si>
    <t>揭西县</t>
  </si>
  <si>
    <t>445399000</t>
  </si>
  <si>
    <t>云浮市</t>
  </si>
  <si>
    <t>445300000</t>
  </si>
  <si>
    <t>云浮市本级</t>
  </si>
  <si>
    <t>云浮市辖区</t>
  </si>
  <si>
    <t>445302000</t>
  </si>
  <si>
    <t>云城区</t>
  </si>
  <si>
    <t>云浮市邓发纪念中学隶属云浮市辖区</t>
  </si>
  <si>
    <t>445322000</t>
  </si>
  <si>
    <t>郁南县</t>
  </si>
  <si>
    <t>445303000</t>
  </si>
  <si>
    <t>云安区</t>
  </si>
  <si>
    <t>445321000</t>
  </si>
  <si>
    <t>新兴县</t>
  </si>
  <si>
    <t>445381000</t>
  </si>
  <si>
    <t>罗定市</t>
  </si>
  <si>
    <t>注：
1、2020年资金清算原则为：以《全国学生资助管理信息系》填报的2020年春季和秋季资助人数为基准，安排清算资金100%。
2、2021年资金预算原则为：以《全国学生资助管理信息系》填报的2020年秋季资助人数为基准，提前安排90%的预算资金，待年中安排10%的预算资金。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</si>
</sst>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[Red]\(0\)"/>
    <numFmt numFmtId="177" formatCode="#,##0_ ;[Red]\-#,##0\ "/>
    <numFmt numFmtId="178" formatCode="_ * #,##0_ ;_ * \-#,##0_ ;_ * &quot;-&quot;??_ ;_ @_ "/>
    <numFmt numFmtId="179" formatCode="#,##0.0_ ;[Red]\-#,##0.0\ "/>
  </numFmts>
  <fonts count="23" x14ac:knownFonts="1">
    <font>
      <sz val="11"/>
      <color theme="1"/>
      <name val="宋体"/>
      <charset val="134"/>
      <scheme val="minor"/>
    </font>
    <font>
      <sz val="2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36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2"/>
      <name val="方正姚体"/>
      <family val="3"/>
      <charset val="134"/>
    </font>
    <font>
      <sz val="20"/>
      <color theme="1"/>
      <name val="方正姚体"/>
      <family val="3"/>
      <charset val="134"/>
    </font>
    <font>
      <b/>
      <sz val="1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  <scheme val="major"/>
    </font>
    <font>
      <sz val="12"/>
      <color theme="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color theme="1"/>
      <name val="方正姚体"/>
      <family val="3"/>
      <charset val="134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9" tint="0.7999511703848384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8">
    <xf numFmtId="0" fontId="0" fillId="0" borderId="0">
      <alignment vertical="center"/>
    </xf>
    <xf numFmtId="0" fontId="2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2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21" fillId="0" borderId="0"/>
    <xf numFmtId="0" fontId="18" fillId="0" borderId="0"/>
    <xf numFmtId="0" fontId="18" fillId="0" borderId="0"/>
    <xf numFmtId="0" fontId="20" fillId="0" borderId="0">
      <alignment vertical="center"/>
    </xf>
    <xf numFmtId="0" fontId="18" fillId="0" borderId="0"/>
    <xf numFmtId="0" fontId="21" fillId="0" borderId="0"/>
  </cellStyleXfs>
  <cellXfs count="1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178" fontId="0" fillId="0" borderId="0" xfId="2" applyNumberFormat="1" applyFont="1" applyFill="1">
      <alignment vertical="center"/>
    </xf>
    <xf numFmtId="0" fontId="0" fillId="0" borderId="0" xfId="0" applyFill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77" fontId="10" fillId="3" borderId="6" xfId="12" applyNumberFormat="1" applyFont="1" applyFill="1" applyBorder="1" applyAlignment="1">
      <alignment horizontal="center" vertical="center" wrapText="1"/>
    </xf>
    <xf numFmtId="176" fontId="10" fillId="4" borderId="6" xfId="16" applyNumberFormat="1" applyFont="1" applyFill="1" applyBorder="1" applyAlignment="1" applyProtection="1">
      <alignment horizontal="center" vertical="center" wrapText="1"/>
      <protection locked="0"/>
    </xf>
    <xf numFmtId="177" fontId="10" fillId="4" borderId="6" xfId="17" applyNumberFormat="1" applyFont="1" applyFill="1" applyBorder="1" applyAlignment="1">
      <alignment horizontal="center" vertical="center" wrapText="1"/>
    </xf>
    <xf numFmtId="176" fontId="11" fillId="0" borderId="6" xfId="16" applyNumberFormat="1" applyFont="1" applyFill="1" applyBorder="1" applyAlignment="1" applyProtection="1">
      <alignment horizontal="left" vertical="center" wrapText="1"/>
      <protection locked="0"/>
    </xf>
    <xf numFmtId="0" fontId="11" fillId="0" borderId="6" xfId="17" applyFont="1" applyFill="1" applyBorder="1" applyAlignment="1">
      <alignment vertical="center" wrapText="1"/>
    </xf>
    <xf numFmtId="177" fontId="3" fillId="2" borderId="6" xfId="0" applyNumberFormat="1" applyFont="1" applyFill="1" applyBorder="1" applyAlignment="1">
      <alignment horizontal="right" vertical="center" wrapText="1"/>
    </xf>
    <xf numFmtId="177" fontId="12" fillId="2" borderId="6" xfId="8" applyNumberFormat="1" applyFont="1" applyFill="1" applyBorder="1" applyAlignment="1">
      <alignment horizontal="right" vertical="center"/>
    </xf>
    <xf numFmtId="177" fontId="13" fillId="2" borderId="6" xfId="0" applyNumberFormat="1" applyFont="1" applyFill="1" applyBorder="1" applyAlignment="1">
      <alignment horizontal="right" vertical="center"/>
    </xf>
    <xf numFmtId="0" fontId="10" fillId="4" borderId="6" xfId="12" applyFont="1" applyFill="1" applyBorder="1" applyAlignment="1">
      <alignment horizontal="center" vertical="center" wrapText="1"/>
    </xf>
    <xf numFmtId="177" fontId="10" fillId="4" borderId="6" xfId="12" applyNumberFormat="1" applyFont="1" applyFill="1" applyBorder="1" applyAlignment="1">
      <alignment horizontal="center" vertical="center" wrapText="1"/>
    </xf>
    <xf numFmtId="0" fontId="11" fillId="0" borderId="6" xfId="12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center" vertical="center" wrapText="1"/>
    </xf>
    <xf numFmtId="177" fontId="10" fillId="4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/>
    </xf>
    <xf numFmtId="0" fontId="9" fillId="2" borderId="6" xfId="9" applyFont="1" applyFill="1" applyBorder="1" applyAlignment="1">
      <alignment horizontal="center" vertical="center" wrapText="1"/>
    </xf>
    <xf numFmtId="9" fontId="2" fillId="2" borderId="6" xfId="3" applyFont="1" applyFill="1" applyBorder="1" applyAlignment="1">
      <alignment horizontal="center" vertical="center" wrapText="1"/>
    </xf>
    <xf numFmtId="179" fontId="2" fillId="2" borderId="6" xfId="0" applyNumberFormat="1" applyFont="1" applyFill="1" applyBorder="1" applyAlignment="1">
      <alignment horizontal="center" vertical="center" wrapText="1"/>
    </xf>
    <xf numFmtId="0" fontId="16" fillId="2" borderId="6" xfId="9" applyFont="1" applyFill="1" applyBorder="1" applyAlignment="1">
      <alignment horizontal="center" vertical="center" wrapText="1"/>
    </xf>
    <xf numFmtId="0" fontId="9" fillId="5" borderId="6" xfId="9" applyFont="1" applyFill="1" applyBorder="1" applyAlignment="1">
      <alignment horizontal="center" vertical="center" wrapText="1"/>
    </xf>
    <xf numFmtId="179" fontId="2" fillId="5" borderId="6" xfId="0" applyNumberFormat="1" applyFont="1" applyFill="1" applyBorder="1" applyAlignment="1">
      <alignment horizontal="center" vertical="center" wrapText="1"/>
    </xf>
    <xf numFmtId="177" fontId="17" fillId="2" borderId="6" xfId="9" applyNumberFormat="1" applyFont="1" applyFill="1" applyBorder="1" applyAlignment="1">
      <alignment horizontal="right" vertical="center" wrapText="1"/>
    </xf>
    <xf numFmtId="9" fontId="11" fillId="2" borderId="6" xfId="3" applyFont="1" applyFill="1" applyBorder="1" applyAlignment="1" applyProtection="1">
      <alignment horizontal="center" vertical="center" wrapText="1"/>
    </xf>
    <xf numFmtId="177" fontId="17" fillId="5" borderId="6" xfId="9" applyNumberFormat="1" applyFont="1" applyFill="1" applyBorder="1" applyAlignment="1">
      <alignment horizontal="right" vertical="center" wrapText="1"/>
    </xf>
    <xf numFmtId="177" fontId="3" fillId="5" borderId="6" xfId="0" applyNumberFormat="1" applyFont="1" applyFill="1" applyBorder="1" applyAlignment="1">
      <alignment horizontal="right" vertical="center" wrapText="1"/>
    </xf>
    <xf numFmtId="178" fontId="14" fillId="0" borderId="0" xfId="2" applyNumberFormat="1" applyFont="1" applyFill="1" applyBorder="1" applyAlignment="1">
      <alignment horizontal="center" vertical="center"/>
    </xf>
    <xf numFmtId="178" fontId="15" fillId="5" borderId="6" xfId="2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178" fontId="2" fillId="5" borderId="6" xfId="2" applyNumberFormat="1" applyFont="1" applyFill="1" applyBorder="1" applyAlignment="1">
      <alignment horizontal="center" vertical="center" wrapText="1"/>
    </xf>
    <xf numFmtId="179" fontId="16" fillId="5" borderId="6" xfId="9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78" fontId="10" fillId="3" borderId="6" xfId="2" applyNumberFormat="1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>
      <alignment vertical="center" wrapText="1"/>
    </xf>
    <xf numFmtId="178" fontId="10" fillId="4" borderId="6" xfId="2" applyNumberFormat="1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>
      <alignment vertical="center" wrapText="1"/>
    </xf>
    <xf numFmtId="178" fontId="3" fillId="5" borderId="6" xfId="2" applyNumberFormat="1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vertical="center" wrapText="1"/>
    </xf>
    <xf numFmtId="178" fontId="10" fillId="4" borderId="6" xfId="2" applyNumberFormat="1" applyFont="1" applyFill="1" applyBorder="1" applyAlignment="1">
      <alignment horizontal="center" vertical="center" wrapText="1"/>
    </xf>
    <xf numFmtId="176" fontId="18" fillId="0" borderId="6" xfId="16" applyNumberFormat="1" applyFont="1" applyFill="1" applyBorder="1" applyAlignment="1" applyProtection="1">
      <alignment horizontal="left" vertical="center" wrapText="1"/>
      <protection locked="0"/>
    </xf>
    <xf numFmtId="0" fontId="11" fillId="0" borderId="6" xfId="12" applyFont="1" applyFill="1" applyBorder="1" applyAlignment="1">
      <alignment vertical="center" wrapText="1"/>
    </xf>
    <xf numFmtId="177" fontId="10" fillId="4" borderId="6" xfId="2" applyNumberFormat="1" applyFont="1" applyFill="1" applyBorder="1" applyAlignment="1">
      <alignment horizontal="center" vertical="center" wrapText="1"/>
    </xf>
    <xf numFmtId="0" fontId="11" fillId="0" borderId="6" xfId="4" applyFont="1" applyFill="1" applyBorder="1" applyAlignment="1">
      <alignment horizontal="left" vertical="center" wrapText="1"/>
    </xf>
    <xf numFmtId="0" fontId="11" fillId="0" borderId="6" xfId="5" applyFont="1" applyFill="1" applyBorder="1" applyAlignment="1">
      <alignment horizontal="left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6" xfId="15" applyFont="1" applyFill="1" applyBorder="1" applyAlignment="1">
      <alignment horizontal="left" vertical="center" wrapText="1"/>
    </xf>
    <xf numFmtId="0" fontId="10" fillId="4" borderId="6" xfId="14" applyFont="1" applyFill="1" applyBorder="1" applyAlignment="1">
      <alignment horizontal="center" vertical="center" wrapText="1"/>
    </xf>
    <xf numFmtId="0" fontId="11" fillId="0" borderId="6" xfId="14" applyFont="1" applyFill="1" applyBorder="1" applyAlignment="1">
      <alignment horizontal="left" vertical="center" wrapText="1"/>
    </xf>
    <xf numFmtId="0" fontId="10" fillId="4" borderId="6" xfId="7" applyFont="1" applyFill="1" applyBorder="1" applyAlignment="1">
      <alignment horizontal="center" vertical="center" wrapText="1"/>
    </xf>
    <xf numFmtId="0" fontId="11" fillId="0" borderId="6" xfId="7" applyFont="1" applyFill="1" applyBorder="1" applyAlignment="1">
      <alignment horizontal="left" vertical="center" wrapText="1"/>
    </xf>
    <xf numFmtId="0" fontId="10" fillId="4" borderId="6" xfId="5" applyFont="1" applyFill="1" applyBorder="1" applyAlignment="1">
      <alignment horizontal="center" vertical="center" wrapText="1"/>
    </xf>
    <xf numFmtId="0" fontId="11" fillId="0" borderId="6" xfId="6" applyFont="1" applyFill="1" applyBorder="1" applyAlignment="1" applyProtection="1">
      <alignment horizontal="left" vertical="center" wrapText="1"/>
    </xf>
    <xf numFmtId="0" fontId="11" fillId="0" borderId="6" xfId="13" applyFont="1" applyFill="1" applyBorder="1" applyAlignment="1">
      <alignment horizontal="left" vertical="center" wrapText="1" shrinkToFit="1"/>
    </xf>
    <xf numFmtId="0" fontId="10" fillId="4" borderId="6" xfId="4" applyFont="1" applyFill="1" applyBorder="1" applyAlignment="1">
      <alignment horizontal="center" vertical="center" wrapText="1"/>
    </xf>
    <xf numFmtId="0" fontId="10" fillId="4" borderId="6" xfId="13" applyFont="1" applyFill="1" applyBorder="1" applyAlignment="1" applyProtection="1">
      <alignment horizontal="center" vertical="center" wrapText="1" shrinkToFit="1"/>
      <protection locked="0"/>
    </xf>
    <xf numFmtId="0" fontId="11" fillId="0" borderId="6" xfId="13" applyFont="1" applyFill="1" applyBorder="1" applyAlignment="1" applyProtection="1">
      <alignment horizontal="left" vertical="center" wrapText="1" shrinkToFit="1"/>
      <protection locked="0"/>
    </xf>
    <xf numFmtId="0" fontId="10" fillId="4" borderId="1" xfId="0" applyFont="1" applyFill="1" applyBorder="1" applyAlignment="1">
      <alignment horizontal="center" vertical="center" wrapText="1"/>
    </xf>
    <xf numFmtId="177" fontId="10" fillId="4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177" fontId="3" fillId="0" borderId="0" xfId="0" applyNumberFormat="1" applyFont="1" applyFill="1" applyBorder="1" applyAlignment="1">
      <alignment horizontal="right" vertical="center" wrapText="1"/>
    </xf>
    <xf numFmtId="177" fontId="12" fillId="0" borderId="0" xfId="8" applyNumberFormat="1" applyFont="1" applyFill="1" applyBorder="1" applyAlignment="1">
      <alignment horizontal="right" vertical="center"/>
    </xf>
    <xf numFmtId="177" fontId="13" fillId="0" borderId="0" xfId="0" applyNumberFormat="1" applyFont="1" applyFill="1" applyBorder="1" applyAlignment="1">
      <alignment horizontal="right" vertical="center"/>
    </xf>
    <xf numFmtId="177" fontId="17" fillId="0" borderId="0" xfId="9" applyNumberFormat="1" applyFont="1" applyFill="1" applyBorder="1" applyAlignment="1">
      <alignment horizontal="right" vertical="center" wrapText="1"/>
    </xf>
    <xf numFmtId="9" fontId="11" fillId="0" borderId="0" xfId="3" applyFont="1" applyFill="1" applyBorder="1" applyAlignment="1" applyProtection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178" fontId="10" fillId="4" borderId="1" xfId="2" applyNumberFormat="1" applyFont="1" applyFill="1" applyBorder="1" applyAlignment="1">
      <alignment horizontal="center" vertical="center" wrapText="1"/>
    </xf>
    <xf numFmtId="178" fontId="3" fillId="0" borderId="0" xfId="2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178" fontId="0" fillId="0" borderId="0" xfId="2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7" fillId="2" borderId="1" xfId="9" applyFont="1" applyFill="1" applyBorder="1" applyAlignment="1">
      <alignment horizontal="center" vertical="center" wrapText="1"/>
    </xf>
    <xf numFmtId="0" fontId="7" fillId="2" borderId="5" xfId="9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78" fontId="4" fillId="0" borderId="0" xfId="2" applyNumberFormat="1" applyFont="1" applyFill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178" fontId="8" fillId="5" borderId="6" xfId="2" applyNumberFormat="1" applyFont="1" applyFill="1" applyBorder="1" applyAlignment="1">
      <alignment horizontal="center" vertical="center"/>
    </xf>
    <xf numFmtId="0" fontId="8" fillId="2" borderId="2" xfId="9" applyFont="1" applyFill="1" applyBorder="1" applyAlignment="1">
      <alignment horizontal="center" vertical="center" wrapText="1"/>
    </xf>
    <xf numFmtId="0" fontId="8" fillId="2" borderId="3" xfId="9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8" fontId="8" fillId="5" borderId="2" xfId="2" applyNumberFormat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9" fillId="3" borderId="6" xfId="12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7" fillId="0" borderId="1" xfId="9" applyNumberFormat="1" applyFont="1" applyFill="1" applyBorder="1" applyAlignment="1">
      <alignment horizontal="center" vertical="center" wrapText="1"/>
    </xf>
    <xf numFmtId="0" fontId="7" fillId="0" borderId="4" xfId="9" applyNumberFormat="1" applyFont="1" applyFill="1" applyBorder="1" applyAlignment="1">
      <alignment horizontal="center" vertical="center" wrapText="1"/>
    </xf>
    <xf numFmtId="0" fontId="7" fillId="0" borderId="5" xfId="9" applyNumberFormat="1" applyFont="1" applyFill="1" applyBorder="1" applyAlignment="1">
      <alignment horizontal="center" vertical="center" wrapText="1"/>
    </xf>
    <xf numFmtId="0" fontId="7" fillId="0" borderId="1" xfId="9" applyFont="1" applyFill="1" applyBorder="1" applyAlignment="1">
      <alignment horizontal="center" vertical="center" wrapText="1"/>
    </xf>
    <xf numFmtId="0" fontId="7" fillId="0" borderId="4" xfId="9" applyFont="1" applyFill="1" applyBorder="1" applyAlignment="1">
      <alignment horizontal="center" vertical="center" wrapText="1"/>
    </xf>
    <xf numFmtId="0" fontId="7" fillId="0" borderId="5" xfId="9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</cellXfs>
  <cellStyles count="18">
    <cellStyle name="百分比" xfId="3" builtinId="5"/>
    <cellStyle name="常规" xfId="0" builtinId="0"/>
    <cellStyle name="常规 2" xfId="8"/>
    <cellStyle name="常规 3" xfId="9"/>
    <cellStyle name="常规 4" xfId="11"/>
    <cellStyle name="常规_2011年秋季学期广东省普通高中国家助学金安排表" xfId="12"/>
    <cellStyle name="常规_附件2_1" xfId="6"/>
    <cellStyle name="常规_附件2_10" xfId="7"/>
    <cellStyle name="常规_附件2_11" xfId="1"/>
    <cellStyle name="常规_附件2_3" xfId="13"/>
    <cellStyle name="常规_附件2_5" xfId="4"/>
    <cellStyle name="常规_附件2_6" xfId="5"/>
    <cellStyle name="常规_附件2_8" xfId="14"/>
    <cellStyle name="常规_附件2_9" xfId="15"/>
    <cellStyle name="常规_越秀" xfId="16"/>
    <cellStyle name="千位分隔" xfId="2" builtinId="3"/>
    <cellStyle name="千位分隔 2" xfId="10"/>
    <cellStyle name="样式 1" xfId="17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199"/>
  <sheetViews>
    <sheetView tabSelected="1" zoomScale="90" zoomScaleNormal="90" workbookViewId="0">
      <selection activeCell="E198" sqref="E198"/>
    </sheetView>
  </sheetViews>
  <sheetFormatPr defaultColWidth="9" defaultRowHeight="13.5" x14ac:dyDescent="0.15"/>
  <cols>
    <col min="1" max="3" width="17.75" style="7" customWidth="1"/>
    <col min="4" max="7" width="17.25" style="7" customWidth="1"/>
    <col min="8" max="9" width="13.5" style="7" customWidth="1"/>
    <col min="10" max="10" width="21.75" style="7" customWidth="1"/>
    <col min="11" max="11" width="11.375" style="2" customWidth="1"/>
    <col min="12" max="12" width="21.75" style="7" customWidth="1"/>
    <col min="13" max="13" width="14.5" style="7" customWidth="1"/>
    <col min="14" max="17" width="21.75" style="7" customWidth="1"/>
    <col min="18" max="18" width="21.75" style="8" customWidth="1"/>
    <col min="19" max="22" width="21.75" style="7" customWidth="1"/>
    <col min="23" max="23" width="25.375" style="9" customWidth="1"/>
    <col min="24" max="16384" width="9" style="7"/>
  </cols>
  <sheetData>
    <row r="1" spans="1:23" x14ac:dyDescent="0.15">
      <c r="A1" s="7" t="s">
        <v>0</v>
      </c>
    </row>
    <row r="2" spans="1:23" ht="52.9" customHeight="1" x14ac:dyDescent="0.1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7"/>
      <c r="S2" s="86"/>
      <c r="T2" s="86"/>
      <c r="U2" s="86"/>
      <c r="V2" s="86"/>
      <c r="W2" s="86"/>
    </row>
    <row r="3" spans="1:23" ht="42.6" customHeight="1" x14ac:dyDescent="0.1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29"/>
      <c r="P3" s="29"/>
      <c r="Q3" s="29"/>
      <c r="R3" s="40"/>
      <c r="S3" s="11"/>
      <c r="T3" s="88" t="s">
        <v>2</v>
      </c>
      <c r="U3" s="88"/>
      <c r="V3" s="88"/>
    </row>
    <row r="4" spans="1:23" s="1" customFormat="1" ht="49.9" customHeight="1" x14ac:dyDescent="0.15">
      <c r="A4" s="107" t="s">
        <v>3</v>
      </c>
      <c r="B4" s="110" t="s">
        <v>4</v>
      </c>
      <c r="C4" s="110" t="s">
        <v>5</v>
      </c>
      <c r="D4" s="89" t="s">
        <v>6</v>
      </c>
      <c r="E4" s="90"/>
      <c r="F4" s="90"/>
      <c r="G4" s="90"/>
      <c r="H4" s="90"/>
      <c r="I4" s="90"/>
      <c r="J4" s="90"/>
      <c r="K4" s="90"/>
      <c r="L4" s="90"/>
      <c r="M4" s="90"/>
      <c r="N4" s="91"/>
      <c r="O4" s="92" t="s">
        <v>7</v>
      </c>
      <c r="P4" s="92"/>
      <c r="Q4" s="92"/>
      <c r="R4" s="93"/>
      <c r="S4" s="92"/>
      <c r="T4" s="92"/>
      <c r="U4" s="92"/>
      <c r="V4" s="92"/>
      <c r="W4" s="99" t="s">
        <v>8</v>
      </c>
    </row>
    <row r="5" spans="1:23" s="1" customFormat="1" ht="49.9" customHeight="1" x14ac:dyDescent="0.15">
      <c r="A5" s="108"/>
      <c r="B5" s="111"/>
      <c r="C5" s="111"/>
      <c r="D5" s="94" t="s">
        <v>9</v>
      </c>
      <c r="E5" s="95"/>
      <c r="F5" s="95"/>
      <c r="G5" s="95"/>
      <c r="H5" s="89" t="s">
        <v>10</v>
      </c>
      <c r="I5" s="90"/>
      <c r="J5" s="90"/>
      <c r="K5" s="90"/>
      <c r="L5" s="90"/>
      <c r="M5" s="90"/>
      <c r="N5" s="91"/>
      <c r="O5" s="96" t="s">
        <v>11</v>
      </c>
      <c r="P5" s="92" t="s">
        <v>12</v>
      </c>
      <c r="Q5" s="92"/>
      <c r="R5" s="93"/>
      <c r="S5" s="92"/>
      <c r="T5" s="92"/>
      <c r="U5" s="92"/>
      <c r="V5" s="96" t="s">
        <v>13</v>
      </c>
      <c r="W5" s="100"/>
    </row>
    <row r="6" spans="1:23" s="2" customFormat="1" ht="49.9" customHeight="1" x14ac:dyDescent="0.15">
      <c r="A6" s="108"/>
      <c r="B6" s="111"/>
      <c r="C6" s="111"/>
      <c r="D6" s="84" t="s">
        <v>14</v>
      </c>
      <c r="E6" s="84" t="s">
        <v>15</v>
      </c>
      <c r="F6" s="84" t="s">
        <v>16</v>
      </c>
      <c r="G6" s="84" t="s">
        <v>17</v>
      </c>
      <c r="H6" s="113" t="s">
        <v>18</v>
      </c>
      <c r="I6" s="113" t="s">
        <v>19</v>
      </c>
      <c r="J6" s="84" t="s">
        <v>20</v>
      </c>
      <c r="K6" s="84" t="s">
        <v>21</v>
      </c>
      <c r="L6" s="84" t="s">
        <v>22</v>
      </c>
      <c r="M6" s="84" t="s">
        <v>23</v>
      </c>
      <c r="N6" s="84" t="s">
        <v>24</v>
      </c>
      <c r="O6" s="97"/>
      <c r="P6" s="96" t="s">
        <v>25</v>
      </c>
      <c r="Q6" s="96" t="s">
        <v>26</v>
      </c>
      <c r="R6" s="102" t="s">
        <v>27</v>
      </c>
      <c r="S6" s="103"/>
      <c r="T6" s="104"/>
      <c r="U6" s="96" t="s">
        <v>28</v>
      </c>
      <c r="V6" s="97"/>
      <c r="W6" s="100"/>
    </row>
    <row r="7" spans="1:23" s="2" customFormat="1" ht="49.9" customHeight="1" x14ac:dyDescent="0.15">
      <c r="A7" s="109"/>
      <c r="B7" s="112"/>
      <c r="C7" s="112"/>
      <c r="D7" s="85"/>
      <c r="E7" s="85"/>
      <c r="F7" s="85"/>
      <c r="G7" s="85"/>
      <c r="H7" s="114"/>
      <c r="I7" s="114"/>
      <c r="J7" s="85"/>
      <c r="K7" s="85"/>
      <c r="L7" s="85"/>
      <c r="M7" s="85"/>
      <c r="N7" s="85"/>
      <c r="O7" s="98"/>
      <c r="P7" s="98"/>
      <c r="Q7" s="98"/>
      <c r="R7" s="41" t="s">
        <v>14</v>
      </c>
      <c r="S7" s="42" t="s">
        <v>29</v>
      </c>
      <c r="T7" s="42" t="s">
        <v>30</v>
      </c>
      <c r="U7" s="98"/>
      <c r="V7" s="98"/>
      <c r="W7" s="101"/>
    </row>
    <row r="8" spans="1:23" s="3" customFormat="1" ht="45" customHeight="1" x14ac:dyDescent="0.15">
      <c r="A8" s="12" t="s">
        <v>31</v>
      </c>
      <c r="B8" s="12" t="s">
        <v>32</v>
      </c>
      <c r="C8" s="12" t="s">
        <v>33</v>
      </c>
      <c r="D8" s="13" t="s">
        <v>34</v>
      </c>
      <c r="E8" s="13" t="s">
        <v>35</v>
      </c>
      <c r="F8" s="13" t="s">
        <v>36</v>
      </c>
      <c r="G8" s="13" t="s">
        <v>37</v>
      </c>
      <c r="H8" s="14" t="s">
        <v>38</v>
      </c>
      <c r="I8" s="14" t="s">
        <v>39</v>
      </c>
      <c r="J8" s="30" t="s">
        <v>40</v>
      </c>
      <c r="K8" s="31" t="s">
        <v>41</v>
      </c>
      <c r="L8" s="32" t="s">
        <v>42</v>
      </c>
      <c r="M8" s="32" t="s">
        <v>43</v>
      </c>
      <c r="N8" s="33" t="s">
        <v>44</v>
      </c>
      <c r="O8" s="34" t="s">
        <v>45</v>
      </c>
      <c r="P8" s="35" t="s">
        <v>46</v>
      </c>
      <c r="Q8" s="35" t="s">
        <v>47</v>
      </c>
      <c r="R8" s="43" t="s">
        <v>48</v>
      </c>
      <c r="S8" s="35" t="s">
        <v>49</v>
      </c>
      <c r="T8" s="35" t="s">
        <v>50</v>
      </c>
      <c r="U8" s="35" t="s">
        <v>51</v>
      </c>
      <c r="V8" s="44" t="s">
        <v>52</v>
      </c>
      <c r="W8" s="45" t="s">
        <v>53</v>
      </c>
    </row>
    <row r="9" spans="1:23" s="4" customFormat="1" ht="27" hidden="1" customHeight="1" x14ac:dyDescent="0.15">
      <c r="A9" s="105" t="s">
        <v>14</v>
      </c>
      <c r="B9" s="105"/>
      <c r="C9" s="105"/>
      <c r="D9" s="15" t="e">
        <f>D10+D23+D29+D37+D39+D45+D47+D53+D55+D57+D59+D61+D66+D68+D70+D72+D78+D80+D82+D84+D86+D94+D96+D99+D102+D105+D107+D109+#REF!+D112+D116+D118+D127+D129+D131+D133+D140+D142+D144+D151+D153+D155+D157+D159+D165+D167+D169+D171+D176+D178+D183+D185+D187+D189+D194+D196</f>
        <v>#REF!</v>
      </c>
      <c r="E9" s="15" t="e">
        <f>E10+E23+E29+E37+E39+E45+E47+E53+E55+E57+E59+E61+E66+E68+E70+E72+E78+E80+E82+E84+E86+E94+E96+E99+E102+E105+E107+E109+#REF!+E112+E116+E118+E127+E129+E131+E133+E140+E142+E144+E151+E153+E155+E157+E159+E165+E167+E169+E171+E176+E178+E183+E185+E187+E189+E194+E196</f>
        <v>#REF!</v>
      </c>
      <c r="F9" s="15" t="e">
        <f>F10+F23+F29+F37+F39+F45+F47+F53+F55+F57+F59+F61+F66+F68+F70+F72+F78+F80+F82+F84+F86+F94+F96+F99+F102+F105+F107+F109+#REF!+F112+F116+F118+F127+F129+F131+F133+F140+F142+F144+F151+F153+F155+F157+F159+F165+F167+F169+F171+F176+F178+F183+F185+F187+F189+F194+F196</f>
        <v>#REF!</v>
      </c>
      <c r="G9" s="15" t="e">
        <f>G10+G23+G29+G37+G39+G45+G47+G53+G55+G57+G59+G61+G66+G68+G70+G72+G78+G80+G82+G84+G86+G94+G96+G99+G102+G105+G107+G109+#REF!+G112+G116+G118+G127+G129+G131+G133+G140+G142+G144+G151+G153+G155+G157+G159+G165+G167+G169+G171+G176+G178+G183+G185+G187+G189+G194+G196</f>
        <v>#REF!</v>
      </c>
      <c r="H9" s="15" t="e">
        <f>H10+H23+H29+H37+H39+H45+H47+H53+H55+H57+H59+H61+H66+H68+H70+H72+H78+H80+H82+H84+H86+H94+H96+H99+H102+H105+H107+H109+#REF!+H112+H116+H118+H127+H129+H131+H133+H140+H142+H144+H151+H153+H155+H157+H159+H165+H167+H169+H171+H176+H178+H183+H185+H187+H189+H194+H196</f>
        <v>#REF!</v>
      </c>
      <c r="I9" s="15" t="e">
        <f>I10+I23+I29+I37+I39+I45+I47+I53+I55+I57+I59+I61+I66+I68+I70+I72+I78+I80+I82+I84+I86+I94+I96+I99+I102+I105+I107+I109+#REF!+I112+I116+I118+I127+I129+I131+I133+I140+I142+I144+I151+I153+I155+I157+I159+I165+I167+I169+I171+I176+I178+I183+I185+I187+I189+I194+I196</f>
        <v>#REF!</v>
      </c>
      <c r="J9" s="15" t="e">
        <f>J10+J23+J29+J37+J39+J45+J47+J53+J55+J57+J59+J61+J66+J68+J70+J72+J78+J80+J82+J84+J86+J94+J96+J99+J102+J105+J107+J109+#REF!+J112+J116+J118+J127+J129+J131+J133+J140+J142+J144+J151+J153+J155+J157+J159+J165+J167+J169+J171+J176+J178+J183+J185+J187+J189+J194+J196</f>
        <v>#REF!</v>
      </c>
      <c r="K9" s="15"/>
      <c r="L9" s="15" t="e">
        <f>L10+L23+L29+L37+L39+L45+L47+L53+L55+L57+L59+L61+L66+L68+L70+L72+L78+L80+L82+L84+L86+L94+L96+L99+L102+L105+L107+L109+#REF!+L112+L116+L118+L127+L129+L131+L133+L140+L142+L144+L151+L153+L155+L157+L159+L165+L167+L169+L171+L176+L178+L183+L185+L187+L189+L194+L196</f>
        <v>#REF!</v>
      </c>
      <c r="M9" s="15" t="e">
        <f>M10+M23+M29+M37+M39+M45+M47+M53+M55+M57+M59+M61+M66+M68+M70+M72+M78+M80+M82+M84+M86+M94+M96+M99+M102+M105+M107+M109+#REF!+M112+M116+M118+M127+M129+M131+M133+M140+M142+M144+M151+M153+M155+M157+M159+M165+M167+M169+M171+M176+M178+M183+M185+M187+M189+M194+M196</f>
        <v>#REF!</v>
      </c>
      <c r="N9" s="15" t="e">
        <f>N10+N23+N29+N37+N39+N45+N47+N53+N55+N57+N59+N61+N66+N68+N70+N72+N78+N80+N82+N84+N86+N94+N96+N99+N102+N105+N107+N109+#REF!+N112+N116+N118+N127+N129+N131+N133+N140+N142+N144+N151+N153+N155+N157+N159+N165+N167+N169+N171+N176+N178+N183+N185+N187+N189+N194+N196</f>
        <v>#REF!</v>
      </c>
      <c r="O9" s="15" t="e">
        <f>O10+O23+O29+O37+O39+O45+O47+O53+O55+O57+O59+O61+O66+O68+O70+O72+O78+O80+O82+O84+O86+O94+O96+O99+O102+O105+O107+O109+#REF!+O112+O116+O118+O127+O129+O131+O133+O140+O142+O144+O151+O153+O155+O157+O159+O165+O167+O169+O171+O176+O178+O183+O185+O187+O189+O194+O196</f>
        <v>#REF!</v>
      </c>
      <c r="P9" s="15" t="e">
        <f>P10+P23+P29+P37+P39+P45+P47+P53+P55+P57+P59+P61+P66+P68+P70+P72+P78+P80+P82+P84+P86+P94+P96+P99+P102+P105+P107+P109+#REF!+P112+P116+P118+P127+P129+P131+P133+P140+P142+P144+P151+P153+P155+P157+P159+P165+P167+P169+P171+P176+P178+P183+P185+P187+P189+P194+P196</f>
        <v>#REF!</v>
      </c>
      <c r="Q9" s="15" t="e">
        <f>Q10+Q23+Q29+Q37+Q39+Q45+Q47+Q53+Q55+Q57+Q59+Q61+Q66+Q68+Q70+Q72+Q78+Q80+Q82+Q84+Q86+Q94+Q96+Q99+Q102+Q105+Q107+Q109+#REF!+Q112+Q116+Q118+Q127+Q129+Q131+Q133+Q140+Q142+Q144+Q151+Q153+Q155+Q157+Q159+Q165+Q167+Q169+Q171+Q176+Q178+Q183+Q185+Q187+Q189+Q194+Q196</f>
        <v>#REF!</v>
      </c>
      <c r="R9" s="46" t="e">
        <f>R10+R23+R29+R37+R39+R45+R47+R53+R55+R57+R59+R61+R66+R68+R70+R72+R78+R80+R82+R84+R86+R94+R96+R99+R102+R105+R107+R109+#REF!+R112+R116+R118+R127+R129+R131+R133+R140+R142+R144+R151+R153+R155+R157+R159+R165+R167+R169+R171+R176+R178+R183+R185+R187+R189+R194+R196</f>
        <v>#REF!</v>
      </c>
      <c r="S9" s="15" t="e">
        <f>S10+S23+S29+S37+S39+S45+S47+S53+S55+S57+S59+S61+S66+S68+S70+S72+S78+S80+S82+S84+S86+S94+S96+S99+S102+S105+S107+S109+#REF!+S112+S116+S118+S127+S129+S131+S133+S140+S142+S144+S151+S153+S155+S157+S159+S165+S167+S169+S171+S176+S178+S183+S185+S187+S189+S194+S196</f>
        <v>#REF!</v>
      </c>
      <c r="T9" s="15" t="e">
        <f>T10+T23+T29+T37+T39+T45+T47+T53+T55+T57+T59+T61+T66+T68+T70+T72+T78+T80+T82+T84+T86+T94+T96+T99+T102+T105+T107+T109+#REF!+T112+T116+T118+T127+T129+T131+T133+T140+T142+T144+T151+T153+T155+T157+T159+T165+T167+T169+T171+T176+T178+T183+T185+T187+T189+T194+T196</f>
        <v>#REF!</v>
      </c>
      <c r="U9" s="15" t="e">
        <f>U10+U23+U29+U37+U39+U45+U47+U53+U55+U57+U59+U61+U66+U68+U70+U72+U78+U80+U82+U84+U86+U94+U96+U99+U102+U105+U107+U109+#REF!+U112+U116+U118+U127+U129+U131+U133+U140+U142+U144+U151+U153+U155+U157+U159+U165+U167+U169+U171+U176+U178+U183+U185+U187+U189+U194+U196</f>
        <v>#REF!</v>
      </c>
      <c r="V9" s="15" t="e">
        <f>V10+V23+V29+V37+V39+V45+V47+V53+V55+V57+V59+V61+V66+V68+V70+V72+V78+V80+V82+V84+V86+V94+V96+V99+V102+V105+V107+V109+#REF!+V112+V116+V118+V127+V129+V131+V133+V140+V142+V144+V151+V153+V155+V157+V159+V165+V167+V169+V171+V176+V178+V183+V185+V187+V189+V194+V196</f>
        <v>#REF!</v>
      </c>
      <c r="W9" s="47"/>
    </row>
    <row r="10" spans="1:23" s="4" customFormat="1" ht="27" hidden="1" customHeight="1" x14ac:dyDescent="0.15">
      <c r="A10" s="16" t="s">
        <v>54</v>
      </c>
      <c r="B10" s="16" t="s">
        <v>55</v>
      </c>
      <c r="C10" s="16" t="s">
        <v>55</v>
      </c>
      <c r="D10" s="17">
        <f t="shared" ref="D10:I10" si="0">SUM(D11:D22)</f>
        <v>1047600</v>
      </c>
      <c r="E10" s="17">
        <f t="shared" si="0"/>
        <v>1047600</v>
      </c>
      <c r="F10" s="17">
        <f t="shared" si="0"/>
        <v>0</v>
      </c>
      <c r="G10" s="17">
        <f t="shared" si="0"/>
        <v>0</v>
      </c>
      <c r="H10" s="17">
        <f t="shared" si="0"/>
        <v>1646</v>
      </c>
      <c r="I10" s="17">
        <f t="shared" si="0"/>
        <v>1516</v>
      </c>
      <c r="J10" s="17">
        <f t="shared" ref="J10:V10" si="1">SUM(J11:J22)</f>
        <v>3162000</v>
      </c>
      <c r="K10" s="17"/>
      <c r="L10" s="17">
        <f t="shared" si="1"/>
        <v>948600</v>
      </c>
      <c r="M10" s="17">
        <f t="shared" si="1"/>
        <v>0</v>
      </c>
      <c r="N10" s="17">
        <f t="shared" si="1"/>
        <v>-99000</v>
      </c>
      <c r="O10" s="17">
        <f t="shared" si="1"/>
        <v>3032000</v>
      </c>
      <c r="P10" s="17">
        <f t="shared" si="1"/>
        <v>909600</v>
      </c>
      <c r="Q10" s="17">
        <f t="shared" si="1"/>
        <v>838800</v>
      </c>
      <c r="R10" s="48">
        <f t="shared" si="1"/>
        <v>754920</v>
      </c>
      <c r="S10" s="17">
        <f t="shared" si="1"/>
        <v>754920</v>
      </c>
      <c r="T10" s="17">
        <f t="shared" si="1"/>
        <v>0</v>
      </c>
      <c r="U10" s="17">
        <f t="shared" si="1"/>
        <v>83880</v>
      </c>
      <c r="V10" s="17">
        <f t="shared" si="1"/>
        <v>-28200</v>
      </c>
      <c r="W10" s="49"/>
    </row>
    <row r="11" spans="1:23" s="4" customFormat="1" ht="27" hidden="1" customHeight="1" x14ac:dyDescent="0.15">
      <c r="A11" s="18" t="s">
        <v>56</v>
      </c>
      <c r="B11" s="19" t="s">
        <v>57</v>
      </c>
      <c r="C11" s="19" t="s">
        <v>58</v>
      </c>
      <c r="D11" s="20">
        <f>E11-F11+G11</f>
        <v>206400</v>
      </c>
      <c r="E11" s="21">
        <v>206400</v>
      </c>
      <c r="F11" s="21">
        <v>0</v>
      </c>
      <c r="G11" s="21"/>
      <c r="H11" s="22">
        <v>289</v>
      </c>
      <c r="I11" s="22">
        <v>289</v>
      </c>
      <c r="J11" s="36">
        <f>(H11+I11)*1000</f>
        <v>578000</v>
      </c>
      <c r="K11" s="37">
        <v>0.3</v>
      </c>
      <c r="L11" s="20">
        <f>J11*K11</f>
        <v>173400</v>
      </c>
      <c r="M11" s="20"/>
      <c r="N11" s="36">
        <f>L11-(D11-M11)</f>
        <v>-33000</v>
      </c>
      <c r="O11" s="38">
        <f>I11*2000</f>
        <v>578000</v>
      </c>
      <c r="P11" s="39">
        <f>O11*K11</f>
        <v>173400</v>
      </c>
      <c r="Q11" s="39">
        <f>IF(P11+N11&lt;=0,0,P11+N11)</f>
        <v>140400</v>
      </c>
      <c r="R11" s="50">
        <f>Q11*0.9</f>
        <v>126360</v>
      </c>
      <c r="S11" s="39">
        <v>126360</v>
      </c>
      <c r="T11" s="39">
        <f>R11-S11</f>
        <v>0</v>
      </c>
      <c r="U11" s="39">
        <f>Q11-R11</f>
        <v>14040</v>
      </c>
      <c r="V11" s="38">
        <f>IF(P11+N11&lt;0,P11+N11,0)</f>
        <v>0</v>
      </c>
      <c r="W11" s="51"/>
    </row>
    <row r="12" spans="1:23" s="4" customFormat="1" ht="27" hidden="1" customHeight="1" x14ac:dyDescent="0.15">
      <c r="A12" s="18" t="s">
        <v>59</v>
      </c>
      <c r="B12" s="19" t="s">
        <v>60</v>
      </c>
      <c r="C12" s="19" t="s">
        <v>60</v>
      </c>
      <c r="D12" s="20">
        <f t="shared" ref="D12:D43" si="2">E12-F12+G12</f>
        <v>39000</v>
      </c>
      <c r="E12" s="21">
        <v>39000</v>
      </c>
      <c r="F12" s="21">
        <v>0</v>
      </c>
      <c r="G12" s="21"/>
      <c r="H12" s="22">
        <v>66</v>
      </c>
      <c r="I12" s="22">
        <v>55</v>
      </c>
      <c r="J12" s="36">
        <f t="shared" ref="J12:J43" si="3">(H12+I12)*1000</f>
        <v>121000</v>
      </c>
      <c r="K12" s="37">
        <v>0.3</v>
      </c>
      <c r="L12" s="20">
        <f t="shared" ref="L12:L43" si="4">J12*K12</f>
        <v>36300</v>
      </c>
      <c r="M12" s="20"/>
      <c r="N12" s="36">
        <f t="shared" ref="N12:N43" si="5">L12-(D12-M12)</f>
        <v>-2700</v>
      </c>
      <c r="O12" s="38">
        <f t="shared" ref="O12:O43" si="6">I12*2000</f>
        <v>110000</v>
      </c>
      <c r="P12" s="39">
        <f t="shared" ref="P12:P43" si="7">O12*K12</f>
        <v>33000</v>
      </c>
      <c r="Q12" s="39">
        <f t="shared" ref="Q12:Q43" si="8">IF(P12+N12&lt;=0,0,P12+N12)</f>
        <v>30300</v>
      </c>
      <c r="R12" s="50">
        <f t="shared" ref="R12:R43" si="9">Q12*0.9</f>
        <v>27270</v>
      </c>
      <c r="S12" s="39">
        <v>27270</v>
      </c>
      <c r="T12" s="39">
        <f t="shared" ref="T12:T43" si="10">R12-S12</f>
        <v>0</v>
      </c>
      <c r="U12" s="39">
        <f t="shared" ref="U12:U43" si="11">Q12-R12</f>
        <v>3030</v>
      </c>
      <c r="V12" s="38">
        <f t="shared" ref="V12:V43" si="12">IF(P12+N12&lt;0,P12+N12,0)</f>
        <v>0</v>
      </c>
      <c r="W12" s="51"/>
    </row>
    <row r="13" spans="1:23" s="4" customFormat="1" ht="27" hidden="1" customHeight="1" x14ac:dyDescent="0.15">
      <c r="A13" s="18" t="s">
        <v>61</v>
      </c>
      <c r="B13" s="19" t="s">
        <v>62</v>
      </c>
      <c r="C13" s="19" t="s">
        <v>62</v>
      </c>
      <c r="D13" s="20">
        <f t="shared" si="2"/>
        <v>60000</v>
      </c>
      <c r="E13" s="21">
        <v>60000</v>
      </c>
      <c r="F13" s="21">
        <v>0</v>
      </c>
      <c r="G13" s="21"/>
      <c r="H13" s="22">
        <v>101</v>
      </c>
      <c r="I13" s="22">
        <v>93</v>
      </c>
      <c r="J13" s="36">
        <f t="shared" si="3"/>
        <v>194000</v>
      </c>
      <c r="K13" s="37">
        <v>0.3</v>
      </c>
      <c r="L13" s="20">
        <f t="shared" si="4"/>
        <v>58200</v>
      </c>
      <c r="M13" s="20"/>
      <c r="N13" s="36">
        <f t="shared" si="5"/>
        <v>-1800</v>
      </c>
      <c r="O13" s="38">
        <f t="shared" si="6"/>
        <v>186000</v>
      </c>
      <c r="P13" s="39">
        <f t="shared" si="7"/>
        <v>55800</v>
      </c>
      <c r="Q13" s="39">
        <f t="shared" si="8"/>
        <v>54000</v>
      </c>
      <c r="R13" s="50">
        <f t="shared" si="9"/>
        <v>48600</v>
      </c>
      <c r="S13" s="39">
        <v>48600</v>
      </c>
      <c r="T13" s="39">
        <f t="shared" si="10"/>
        <v>0</v>
      </c>
      <c r="U13" s="39">
        <f t="shared" si="11"/>
        <v>5400</v>
      </c>
      <c r="V13" s="38">
        <f t="shared" si="12"/>
        <v>0</v>
      </c>
      <c r="W13" s="51"/>
    </row>
    <row r="14" spans="1:23" s="4" customFormat="1" ht="27" hidden="1" customHeight="1" x14ac:dyDescent="0.15">
      <c r="A14" s="18" t="s">
        <v>63</v>
      </c>
      <c r="B14" s="19" t="s">
        <v>64</v>
      </c>
      <c r="C14" s="19" t="s">
        <v>64</v>
      </c>
      <c r="D14" s="20">
        <f t="shared" si="2"/>
        <v>43800</v>
      </c>
      <c r="E14" s="21">
        <v>43800</v>
      </c>
      <c r="F14" s="21">
        <v>0</v>
      </c>
      <c r="G14" s="21"/>
      <c r="H14" s="22">
        <v>81</v>
      </c>
      <c r="I14" s="22">
        <v>60</v>
      </c>
      <c r="J14" s="36">
        <f t="shared" si="3"/>
        <v>141000</v>
      </c>
      <c r="K14" s="37">
        <v>0.3</v>
      </c>
      <c r="L14" s="20">
        <f t="shared" si="4"/>
        <v>42300</v>
      </c>
      <c r="M14" s="20"/>
      <c r="N14" s="36">
        <f t="shared" si="5"/>
        <v>-1500</v>
      </c>
      <c r="O14" s="38">
        <f t="shared" si="6"/>
        <v>120000</v>
      </c>
      <c r="P14" s="39">
        <f t="shared" si="7"/>
        <v>36000</v>
      </c>
      <c r="Q14" s="39">
        <f t="shared" si="8"/>
        <v>34500</v>
      </c>
      <c r="R14" s="50">
        <f t="shared" si="9"/>
        <v>31050</v>
      </c>
      <c r="S14" s="39">
        <v>31050</v>
      </c>
      <c r="T14" s="39">
        <f t="shared" si="10"/>
        <v>0</v>
      </c>
      <c r="U14" s="39">
        <f t="shared" si="11"/>
        <v>3450</v>
      </c>
      <c r="V14" s="38">
        <f t="shared" si="12"/>
        <v>0</v>
      </c>
      <c r="W14" s="51"/>
    </row>
    <row r="15" spans="1:23" s="4" customFormat="1" ht="27" hidden="1" customHeight="1" x14ac:dyDescent="0.15">
      <c r="A15" s="18" t="s">
        <v>65</v>
      </c>
      <c r="B15" s="19" t="s">
        <v>66</v>
      </c>
      <c r="C15" s="19" t="s">
        <v>66</v>
      </c>
      <c r="D15" s="20">
        <f t="shared" si="2"/>
        <v>54000</v>
      </c>
      <c r="E15" s="21">
        <v>54000</v>
      </c>
      <c r="F15" s="21">
        <v>0</v>
      </c>
      <c r="G15" s="21"/>
      <c r="H15" s="22">
        <v>137</v>
      </c>
      <c r="I15" s="22">
        <v>93</v>
      </c>
      <c r="J15" s="36">
        <f t="shared" si="3"/>
        <v>230000</v>
      </c>
      <c r="K15" s="37">
        <v>0.3</v>
      </c>
      <c r="L15" s="20">
        <f t="shared" si="4"/>
        <v>69000</v>
      </c>
      <c r="M15" s="20"/>
      <c r="N15" s="36">
        <f t="shared" si="5"/>
        <v>15000</v>
      </c>
      <c r="O15" s="38">
        <f t="shared" si="6"/>
        <v>186000</v>
      </c>
      <c r="P15" s="39">
        <f t="shared" si="7"/>
        <v>55800</v>
      </c>
      <c r="Q15" s="39">
        <f t="shared" si="8"/>
        <v>70800</v>
      </c>
      <c r="R15" s="50">
        <f t="shared" si="9"/>
        <v>63720</v>
      </c>
      <c r="S15" s="39">
        <v>63720</v>
      </c>
      <c r="T15" s="39">
        <f t="shared" si="10"/>
        <v>0</v>
      </c>
      <c r="U15" s="39">
        <f t="shared" si="11"/>
        <v>7080</v>
      </c>
      <c r="V15" s="38">
        <f t="shared" si="12"/>
        <v>0</v>
      </c>
      <c r="W15" s="51"/>
    </row>
    <row r="16" spans="1:23" s="4" customFormat="1" ht="27" hidden="1" customHeight="1" x14ac:dyDescent="0.15">
      <c r="A16" s="18" t="s">
        <v>67</v>
      </c>
      <c r="B16" s="19" t="s">
        <v>68</v>
      </c>
      <c r="C16" s="19" t="s">
        <v>68</v>
      </c>
      <c r="D16" s="20">
        <f t="shared" si="2"/>
        <v>96600</v>
      </c>
      <c r="E16" s="21">
        <v>96600</v>
      </c>
      <c r="F16" s="21">
        <v>0</v>
      </c>
      <c r="G16" s="21"/>
      <c r="H16" s="22">
        <v>146</v>
      </c>
      <c r="I16" s="22">
        <v>81</v>
      </c>
      <c r="J16" s="36">
        <f t="shared" si="3"/>
        <v>227000</v>
      </c>
      <c r="K16" s="37">
        <v>0.3</v>
      </c>
      <c r="L16" s="20">
        <f t="shared" si="4"/>
        <v>68100</v>
      </c>
      <c r="M16" s="20"/>
      <c r="N16" s="36">
        <f t="shared" si="5"/>
        <v>-28500</v>
      </c>
      <c r="O16" s="38">
        <f t="shared" si="6"/>
        <v>162000</v>
      </c>
      <c r="P16" s="39">
        <f t="shared" si="7"/>
        <v>48600</v>
      </c>
      <c r="Q16" s="39">
        <f t="shared" si="8"/>
        <v>20100</v>
      </c>
      <c r="R16" s="50">
        <f t="shared" si="9"/>
        <v>18090</v>
      </c>
      <c r="S16" s="39">
        <v>18090</v>
      </c>
      <c r="T16" s="39">
        <f t="shared" si="10"/>
        <v>0</v>
      </c>
      <c r="U16" s="39">
        <f t="shared" si="11"/>
        <v>2010</v>
      </c>
      <c r="V16" s="38">
        <f t="shared" si="12"/>
        <v>0</v>
      </c>
      <c r="W16" s="51"/>
    </row>
    <row r="17" spans="1:23" s="4" customFormat="1" ht="27" hidden="1" customHeight="1" x14ac:dyDescent="0.15">
      <c r="A17" s="18" t="s">
        <v>69</v>
      </c>
      <c r="B17" s="19" t="s">
        <v>70</v>
      </c>
      <c r="C17" s="19" t="s">
        <v>70</v>
      </c>
      <c r="D17" s="20">
        <f t="shared" si="2"/>
        <v>75000</v>
      </c>
      <c r="E17" s="21">
        <v>75000</v>
      </c>
      <c r="F17" s="21">
        <v>0</v>
      </c>
      <c r="G17" s="21"/>
      <c r="H17" s="22">
        <v>99</v>
      </c>
      <c r="I17" s="22">
        <v>19</v>
      </c>
      <c r="J17" s="36">
        <f t="shared" si="3"/>
        <v>118000</v>
      </c>
      <c r="K17" s="37">
        <v>0.3</v>
      </c>
      <c r="L17" s="20">
        <f t="shared" si="4"/>
        <v>35400</v>
      </c>
      <c r="M17" s="20"/>
      <c r="N17" s="36">
        <f t="shared" si="5"/>
        <v>-39600</v>
      </c>
      <c r="O17" s="38">
        <f t="shared" si="6"/>
        <v>38000</v>
      </c>
      <c r="P17" s="39">
        <f t="shared" si="7"/>
        <v>11400</v>
      </c>
      <c r="Q17" s="39">
        <f t="shared" si="8"/>
        <v>0</v>
      </c>
      <c r="R17" s="50">
        <f t="shared" si="9"/>
        <v>0</v>
      </c>
      <c r="S17" s="39">
        <v>0</v>
      </c>
      <c r="T17" s="39">
        <f t="shared" si="10"/>
        <v>0</v>
      </c>
      <c r="U17" s="39">
        <f t="shared" si="11"/>
        <v>0</v>
      </c>
      <c r="V17" s="38">
        <f t="shared" si="12"/>
        <v>-28200</v>
      </c>
      <c r="W17" s="51"/>
    </row>
    <row r="18" spans="1:23" s="4" customFormat="1" ht="27" hidden="1" customHeight="1" x14ac:dyDescent="0.15">
      <c r="A18" s="18" t="s">
        <v>71</v>
      </c>
      <c r="B18" s="19" t="s">
        <v>72</v>
      </c>
      <c r="C18" s="19" t="s">
        <v>72</v>
      </c>
      <c r="D18" s="20">
        <f t="shared" si="2"/>
        <v>96000</v>
      </c>
      <c r="E18" s="21">
        <v>96000</v>
      </c>
      <c r="F18" s="21">
        <v>0</v>
      </c>
      <c r="G18" s="21"/>
      <c r="H18" s="22">
        <v>130</v>
      </c>
      <c r="I18" s="22">
        <v>170</v>
      </c>
      <c r="J18" s="36">
        <f t="shared" si="3"/>
        <v>300000</v>
      </c>
      <c r="K18" s="37">
        <v>0.3</v>
      </c>
      <c r="L18" s="20">
        <f t="shared" si="4"/>
        <v>90000</v>
      </c>
      <c r="M18" s="20"/>
      <c r="N18" s="36">
        <f t="shared" si="5"/>
        <v>-6000</v>
      </c>
      <c r="O18" s="38">
        <f t="shared" si="6"/>
        <v>340000</v>
      </c>
      <c r="P18" s="39">
        <f t="shared" si="7"/>
        <v>102000</v>
      </c>
      <c r="Q18" s="39">
        <f t="shared" si="8"/>
        <v>96000</v>
      </c>
      <c r="R18" s="50">
        <f t="shared" si="9"/>
        <v>86400</v>
      </c>
      <c r="S18" s="39">
        <v>86400</v>
      </c>
      <c r="T18" s="39">
        <f t="shared" si="10"/>
        <v>0</v>
      </c>
      <c r="U18" s="39">
        <f t="shared" si="11"/>
        <v>9600</v>
      </c>
      <c r="V18" s="38">
        <f t="shared" si="12"/>
        <v>0</v>
      </c>
      <c r="W18" s="51"/>
    </row>
    <row r="19" spans="1:23" s="4" customFormat="1" ht="27" hidden="1" customHeight="1" x14ac:dyDescent="0.15">
      <c r="A19" s="18" t="s">
        <v>73</v>
      </c>
      <c r="B19" s="19" t="s">
        <v>74</v>
      </c>
      <c r="C19" s="19" t="s">
        <v>74</v>
      </c>
      <c r="D19" s="20">
        <f t="shared" si="2"/>
        <v>52800</v>
      </c>
      <c r="E19" s="21">
        <v>52800</v>
      </c>
      <c r="F19" s="21">
        <v>0</v>
      </c>
      <c r="G19" s="21"/>
      <c r="H19" s="22">
        <v>160</v>
      </c>
      <c r="I19" s="22">
        <v>171</v>
      </c>
      <c r="J19" s="36">
        <f t="shared" si="3"/>
        <v>331000</v>
      </c>
      <c r="K19" s="37">
        <v>0.3</v>
      </c>
      <c r="L19" s="20">
        <f t="shared" si="4"/>
        <v>99300</v>
      </c>
      <c r="M19" s="20"/>
      <c r="N19" s="36">
        <f t="shared" si="5"/>
        <v>46500</v>
      </c>
      <c r="O19" s="38">
        <f t="shared" si="6"/>
        <v>342000</v>
      </c>
      <c r="P19" s="39">
        <f t="shared" si="7"/>
        <v>102600</v>
      </c>
      <c r="Q19" s="39">
        <f t="shared" si="8"/>
        <v>149100</v>
      </c>
      <c r="R19" s="50">
        <f t="shared" si="9"/>
        <v>134190</v>
      </c>
      <c r="S19" s="39">
        <v>134190</v>
      </c>
      <c r="T19" s="39">
        <f t="shared" si="10"/>
        <v>0</v>
      </c>
      <c r="U19" s="39">
        <f t="shared" si="11"/>
        <v>14910</v>
      </c>
      <c r="V19" s="38">
        <f t="shared" si="12"/>
        <v>0</v>
      </c>
      <c r="W19" s="51"/>
    </row>
    <row r="20" spans="1:23" s="4" customFormat="1" ht="27" hidden="1" customHeight="1" x14ac:dyDescent="0.15">
      <c r="A20" s="18" t="s">
        <v>75</v>
      </c>
      <c r="B20" s="19" t="s">
        <v>76</v>
      </c>
      <c r="C20" s="19" t="s">
        <v>76</v>
      </c>
      <c r="D20" s="20">
        <f t="shared" si="2"/>
        <v>34800</v>
      </c>
      <c r="E20" s="21">
        <v>34800</v>
      </c>
      <c r="F20" s="21">
        <v>0</v>
      </c>
      <c r="G20" s="21"/>
      <c r="H20" s="22">
        <v>44</v>
      </c>
      <c r="I20" s="22">
        <v>66</v>
      </c>
      <c r="J20" s="36">
        <f t="shared" si="3"/>
        <v>110000</v>
      </c>
      <c r="K20" s="37">
        <v>0.3</v>
      </c>
      <c r="L20" s="20">
        <f t="shared" si="4"/>
        <v>33000</v>
      </c>
      <c r="M20" s="20"/>
      <c r="N20" s="36">
        <f t="shared" si="5"/>
        <v>-1800</v>
      </c>
      <c r="O20" s="38">
        <f t="shared" si="6"/>
        <v>132000</v>
      </c>
      <c r="P20" s="39">
        <f t="shared" si="7"/>
        <v>39600</v>
      </c>
      <c r="Q20" s="39">
        <f t="shared" si="8"/>
        <v>37800</v>
      </c>
      <c r="R20" s="50">
        <f t="shared" si="9"/>
        <v>34020</v>
      </c>
      <c r="S20" s="39">
        <v>34020</v>
      </c>
      <c r="T20" s="39">
        <f t="shared" si="10"/>
        <v>0</v>
      </c>
      <c r="U20" s="39">
        <f t="shared" si="11"/>
        <v>3780</v>
      </c>
      <c r="V20" s="38">
        <f t="shared" si="12"/>
        <v>0</v>
      </c>
      <c r="W20" s="51"/>
    </row>
    <row r="21" spans="1:23" s="4" customFormat="1" ht="27" hidden="1" customHeight="1" x14ac:dyDescent="0.15">
      <c r="A21" s="18" t="s">
        <v>77</v>
      </c>
      <c r="B21" s="19" t="s">
        <v>78</v>
      </c>
      <c r="C21" s="19" t="s">
        <v>78</v>
      </c>
      <c r="D21" s="20">
        <f t="shared" si="2"/>
        <v>150000</v>
      </c>
      <c r="E21" s="21">
        <v>150000</v>
      </c>
      <c r="F21" s="21">
        <v>0</v>
      </c>
      <c r="G21" s="21"/>
      <c r="H21" s="22">
        <v>174</v>
      </c>
      <c r="I21" s="22">
        <v>284</v>
      </c>
      <c r="J21" s="36">
        <f t="shared" si="3"/>
        <v>458000</v>
      </c>
      <c r="K21" s="37">
        <v>0.3</v>
      </c>
      <c r="L21" s="20">
        <f t="shared" si="4"/>
        <v>137400</v>
      </c>
      <c r="M21" s="20"/>
      <c r="N21" s="36">
        <f t="shared" si="5"/>
        <v>-12600</v>
      </c>
      <c r="O21" s="38">
        <f t="shared" si="6"/>
        <v>568000</v>
      </c>
      <c r="P21" s="39">
        <f t="shared" si="7"/>
        <v>170400</v>
      </c>
      <c r="Q21" s="39">
        <f t="shared" si="8"/>
        <v>157800</v>
      </c>
      <c r="R21" s="50">
        <f t="shared" si="9"/>
        <v>142020</v>
      </c>
      <c r="S21" s="39">
        <v>142020</v>
      </c>
      <c r="T21" s="39">
        <f t="shared" si="10"/>
        <v>0</v>
      </c>
      <c r="U21" s="39">
        <f t="shared" si="11"/>
        <v>15780</v>
      </c>
      <c r="V21" s="38">
        <f t="shared" si="12"/>
        <v>0</v>
      </c>
      <c r="W21" s="51"/>
    </row>
    <row r="22" spans="1:23" s="4" customFormat="1" ht="27" hidden="1" customHeight="1" x14ac:dyDescent="0.15">
      <c r="A22" s="18" t="s">
        <v>79</v>
      </c>
      <c r="B22" s="19" t="s">
        <v>80</v>
      </c>
      <c r="C22" s="19" t="s">
        <v>80</v>
      </c>
      <c r="D22" s="20">
        <f t="shared" si="2"/>
        <v>139200</v>
      </c>
      <c r="E22" s="21">
        <v>139200</v>
      </c>
      <c r="F22" s="21">
        <v>0</v>
      </c>
      <c r="G22" s="21"/>
      <c r="H22" s="22">
        <v>219</v>
      </c>
      <c r="I22" s="22">
        <v>135</v>
      </c>
      <c r="J22" s="36">
        <f t="shared" si="3"/>
        <v>354000</v>
      </c>
      <c r="K22" s="37">
        <v>0.3</v>
      </c>
      <c r="L22" s="20">
        <f t="shared" si="4"/>
        <v>106200</v>
      </c>
      <c r="M22" s="20"/>
      <c r="N22" s="36">
        <f t="shared" si="5"/>
        <v>-33000</v>
      </c>
      <c r="O22" s="38">
        <f t="shared" si="6"/>
        <v>270000</v>
      </c>
      <c r="P22" s="39">
        <f t="shared" si="7"/>
        <v>81000</v>
      </c>
      <c r="Q22" s="39">
        <f t="shared" si="8"/>
        <v>48000</v>
      </c>
      <c r="R22" s="50">
        <f t="shared" si="9"/>
        <v>43200</v>
      </c>
      <c r="S22" s="39">
        <v>43200</v>
      </c>
      <c r="T22" s="39">
        <f t="shared" si="10"/>
        <v>0</v>
      </c>
      <c r="U22" s="39">
        <f t="shared" si="11"/>
        <v>4800</v>
      </c>
      <c r="V22" s="38">
        <f t="shared" si="12"/>
        <v>0</v>
      </c>
      <c r="W22" s="51"/>
    </row>
    <row r="23" spans="1:23" s="4" customFormat="1" ht="27" hidden="1" customHeight="1" x14ac:dyDescent="0.15">
      <c r="A23" s="16" t="s">
        <v>81</v>
      </c>
      <c r="B23" s="23" t="s">
        <v>82</v>
      </c>
      <c r="C23" s="23" t="s">
        <v>82</v>
      </c>
      <c r="D23" s="24">
        <f t="shared" ref="D23:I23" si="13">SUM(D24:D28)</f>
        <v>1191000</v>
      </c>
      <c r="E23" s="24">
        <f t="shared" si="13"/>
        <v>1191000</v>
      </c>
      <c r="F23" s="24">
        <f t="shared" si="13"/>
        <v>0</v>
      </c>
      <c r="G23" s="24">
        <f t="shared" si="13"/>
        <v>0</v>
      </c>
      <c r="H23" s="24">
        <f t="shared" si="13"/>
        <v>1908</v>
      </c>
      <c r="I23" s="24">
        <f t="shared" si="13"/>
        <v>1617</v>
      </c>
      <c r="J23" s="24">
        <f t="shared" ref="J23:V23" si="14">SUM(J24:J28)</f>
        <v>3525000</v>
      </c>
      <c r="K23" s="24"/>
      <c r="L23" s="24">
        <f t="shared" si="14"/>
        <v>1057500</v>
      </c>
      <c r="M23" s="24">
        <f t="shared" si="14"/>
        <v>0</v>
      </c>
      <c r="N23" s="24">
        <f t="shared" si="14"/>
        <v>-133500</v>
      </c>
      <c r="O23" s="24">
        <f t="shared" si="14"/>
        <v>3234000</v>
      </c>
      <c r="P23" s="24">
        <f t="shared" si="14"/>
        <v>970200</v>
      </c>
      <c r="Q23" s="24">
        <f t="shared" si="14"/>
        <v>836700</v>
      </c>
      <c r="R23" s="48">
        <f t="shared" si="14"/>
        <v>753030</v>
      </c>
      <c r="S23" s="24">
        <f t="shared" si="14"/>
        <v>753030</v>
      </c>
      <c r="T23" s="24">
        <f t="shared" si="14"/>
        <v>0</v>
      </c>
      <c r="U23" s="24">
        <f t="shared" si="14"/>
        <v>83670</v>
      </c>
      <c r="V23" s="24">
        <f t="shared" si="14"/>
        <v>0</v>
      </c>
      <c r="W23" s="49"/>
    </row>
    <row r="24" spans="1:23" s="4" customFormat="1" ht="27" hidden="1" customHeight="1" x14ac:dyDescent="0.15">
      <c r="A24" s="18" t="s">
        <v>83</v>
      </c>
      <c r="B24" s="25" t="s">
        <v>84</v>
      </c>
      <c r="C24" s="25" t="s">
        <v>85</v>
      </c>
      <c r="D24" s="20">
        <f t="shared" si="2"/>
        <v>1134000</v>
      </c>
      <c r="E24" s="21">
        <v>1134000</v>
      </c>
      <c r="F24" s="21">
        <v>0</v>
      </c>
      <c r="G24" s="21"/>
      <c r="H24" s="22">
        <v>1822</v>
      </c>
      <c r="I24" s="22">
        <v>1551</v>
      </c>
      <c r="J24" s="36">
        <f t="shared" si="3"/>
        <v>3373000</v>
      </c>
      <c r="K24" s="37">
        <v>0.3</v>
      </c>
      <c r="L24" s="20">
        <f t="shared" si="4"/>
        <v>1011900</v>
      </c>
      <c r="M24" s="20"/>
      <c r="N24" s="36">
        <f t="shared" si="5"/>
        <v>-122100</v>
      </c>
      <c r="O24" s="38">
        <f t="shared" si="6"/>
        <v>3102000</v>
      </c>
      <c r="P24" s="39">
        <f t="shared" si="7"/>
        <v>930600</v>
      </c>
      <c r="Q24" s="39">
        <f t="shared" si="8"/>
        <v>808500</v>
      </c>
      <c r="R24" s="50">
        <f t="shared" si="9"/>
        <v>727650</v>
      </c>
      <c r="S24" s="39">
        <v>727650</v>
      </c>
      <c r="T24" s="39">
        <f t="shared" si="10"/>
        <v>0</v>
      </c>
      <c r="U24" s="39">
        <f t="shared" si="11"/>
        <v>80850</v>
      </c>
      <c r="V24" s="38">
        <f t="shared" si="12"/>
        <v>0</v>
      </c>
      <c r="W24" s="51"/>
    </row>
    <row r="25" spans="1:23" s="4" customFormat="1" ht="27" hidden="1" customHeight="1" x14ac:dyDescent="0.15">
      <c r="A25" s="18" t="s">
        <v>86</v>
      </c>
      <c r="B25" s="25" t="s">
        <v>87</v>
      </c>
      <c r="C25" s="25" t="s">
        <v>88</v>
      </c>
      <c r="D25" s="20">
        <f t="shared" si="2"/>
        <v>30000</v>
      </c>
      <c r="E25" s="21">
        <v>30000</v>
      </c>
      <c r="F25" s="21">
        <v>0</v>
      </c>
      <c r="G25" s="21"/>
      <c r="H25" s="22">
        <v>40</v>
      </c>
      <c r="I25" s="22">
        <v>38</v>
      </c>
      <c r="J25" s="36">
        <f t="shared" si="3"/>
        <v>78000</v>
      </c>
      <c r="K25" s="37">
        <v>0.3</v>
      </c>
      <c r="L25" s="20">
        <f t="shared" si="4"/>
        <v>23400</v>
      </c>
      <c r="M25" s="20"/>
      <c r="N25" s="36">
        <f t="shared" si="5"/>
        <v>-6600</v>
      </c>
      <c r="O25" s="38">
        <f t="shared" si="6"/>
        <v>76000</v>
      </c>
      <c r="P25" s="39">
        <f t="shared" si="7"/>
        <v>22800</v>
      </c>
      <c r="Q25" s="39">
        <f t="shared" si="8"/>
        <v>16200</v>
      </c>
      <c r="R25" s="50">
        <f t="shared" si="9"/>
        <v>14580</v>
      </c>
      <c r="S25" s="39">
        <v>14580</v>
      </c>
      <c r="T25" s="39">
        <f t="shared" si="10"/>
        <v>0</v>
      </c>
      <c r="U25" s="39">
        <f t="shared" si="11"/>
        <v>1620</v>
      </c>
      <c r="V25" s="38">
        <f t="shared" si="12"/>
        <v>0</v>
      </c>
      <c r="W25" s="51"/>
    </row>
    <row r="26" spans="1:23" s="4" customFormat="1" ht="27" hidden="1" customHeight="1" x14ac:dyDescent="0.15">
      <c r="A26" s="18" t="s">
        <v>86</v>
      </c>
      <c r="B26" s="25" t="s">
        <v>87</v>
      </c>
      <c r="C26" s="25" t="s">
        <v>89</v>
      </c>
      <c r="D26" s="20">
        <f t="shared" si="2"/>
        <v>0</v>
      </c>
      <c r="E26" s="21"/>
      <c r="F26" s="21"/>
      <c r="G26" s="21"/>
      <c r="H26" s="22">
        <v>1</v>
      </c>
      <c r="I26" s="22">
        <v>4</v>
      </c>
      <c r="J26" s="36">
        <f t="shared" si="3"/>
        <v>5000</v>
      </c>
      <c r="K26" s="37">
        <v>0.3</v>
      </c>
      <c r="L26" s="20">
        <f t="shared" si="4"/>
        <v>1500</v>
      </c>
      <c r="M26" s="20"/>
      <c r="N26" s="36">
        <f t="shared" si="5"/>
        <v>1500</v>
      </c>
      <c r="O26" s="38">
        <f t="shared" si="6"/>
        <v>8000</v>
      </c>
      <c r="P26" s="39">
        <f t="shared" si="7"/>
        <v>2400</v>
      </c>
      <c r="Q26" s="39">
        <f t="shared" si="8"/>
        <v>3900</v>
      </c>
      <c r="R26" s="50">
        <f t="shared" si="9"/>
        <v>3510</v>
      </c>
      <c r="S26" s="39">
        <v>3510</v>
      </c>
      <c r="T26" s="39">
        <f t="shared" si="10"/>
        <v>0</v>
      </c>
      <c r="U26" s="39">
        <f t="shared" si="11"/>
        <v>390</v>
      </c>
      <c r="V26" s="38">
        <f t="shared" si="12"/>
        <v>0</v>
      </c>
      <c r="W26" s="51"/>
    </row>
    <row r="27" spans="1:23" s="4" customFormat="1" ht="27" hidden="1" customHeight="1" x14ac:dyDescent="0.15">
      <c r="A27" s="18" t="s">
        <v>86</v>
      </c>
      <c r="B27" s="25" t="s">
        <v>87</v>
      </c>
      <c r="C27" s="25" t="s">
        <v>87</v>
      </c>
      <c r="D27" s="20">
        <f t="shared" si="2"/>
        <v>0</v>
      </c>
      <c r="E27" s="21">
        <v>0</v>
      </c>
      <c r="F27" s="21">
        <v>0</v>
      </c>
      <c r="G27" s="21"/>
      <c r="H27" s="22">
        <v>0</v>
      </c>
      <c r="I27" s="22">
        <v>4</v>
      </c>
      <c r="J27" s="36">
        <f t="shared" si="3"/>
        <v>4000</v>
      </c>
      <c r="K27" s="37">
        <v>0.3</v>
      </c>
      <c r="L27" s="20">
        <f t="shared" si="4"/>
        <v>1200</v>
      </c>
      <c r="M27" s="20"/>
      <c r="N27" s="36">
        <f t="shared" si="5"/>
        <v>1200</v>
      </c>
      <c r="O27" s="38">
        <f t="shared" si="6"/>
        <v>8000</v>
      </c>
      <c r="P27" s="39">
        <f t="shared" si="7"/>
        <v>2400</v>
      </c>
      <c r="Q27" s="39">
        <f t="shared" si="8"/>
        <v>3600</v>
      </c>
      <c r="R27" s="50">
        <f t="shared" si="9"/>
        <v>3240</v>
      </c>
      <c r="S27" s="39">
        <v>3240</v>
      </c>
      <c r="T27" s="39">
        <f t="shared" si="10"/>
        <v>0</v>
      </c>
      <c r="U27" s="39">
        <f t="shared" si="11"/>
        <v>360</v>
      </c>
      <c r="V27" s="38">
        <f t="shared" si="12"/>
        <v>0</v>
      </c>
      <c r="W27" s="51"/>
    </row>
    <row r="28" spans="1:23" s="4" customFormat="1" ht="27" hidden="1" customHeight="1" x14ac:dyDescent="0.15">
      <c r="A28" s="18" t="s">
        <v>90</v>
      </c>
      <c r="B28" s="25" t="s">
        <v>91</v>
      </c>
      <c r="C28" s="25" t="s">
        <v>91</v>
      </c>
      <c r="D28" s="20">
        <f t="shared" si="2"/>
        <v>27000</v>
      </c>
      <c r="E28" s="21">
        <v>27000</v>
      </c>
      <c r="F28" s="21">
        <v>0</v>
      </c>
      <c r="G28" s="21"/>
      <c r="H28" s="22">
        <v>45</v>
      </c>
      <c r="I28" s="22">
        <v>20</v>
      </c>
      <c r="J28" s="36">
        <f t="shared" si="3"/>
        <v>65000</v>
      </c>
      <c r="K28" s="37">
        <v>0.3</v>
      </c>
      <c r="L28" s="20">
        <f t="shared" si="4"/>
        <v>19500</v>
      </c>
      <c r="M28" s="20"/>
      <c r="N28" s="36">
        <f t="shared" si="5"/>
        <v>-7500</v>
      </c>
      <c r="O28" s="38">
        <f t="shared" si="6"/>
        <v>40000</v>
      </c>
      <c r="P28" s="39">
        <f t="shared" si="7"/>
        <v>12000</v>
      </c>
      <c r="Q28" s="39">
        <f t="shared" si="8"/>
        <v>4500</v>
      </c>
      <c r="R28" s="50">
        <f t="shared" si="9"/>
        <v>4050</v>
      </c>
      <c r="S28" s="39">
        <v>4050</v>
      </c>
      <c r="T28" s="39">
        <f t="shared" si="10"/>
        <v>0</v>
      </c>
      <c r="U28" s="39">
        <f t="shared" si="11"/>
        <v>450</v>
      </c>
      <c r="V28" s="38">
        <f t="shared" si="12"/>
        <v>0</v>
      </c>
      <c r="W28" s="51"/>
    </row>
    <row r="29" spans="1:23" s="4" customFormat="1" ht="27" hidden="1" customHeight="1" x14ac:dyDescent="0.15">
      <c r="A29" s="16" t="s">
        <v>92</v>
      </c>
      <c r="B29" s="26" t="s">
        <v>93</v>
      </c>
      <c r="C29" s="26" t="s">
        <v>93</v>
      </c>
      <c r="D29" s="27">
        <f t="shared" ref="D29:I29" si="15">SUM(D30:D36)</f>
        <v>26674700</v>
      </c>
      <c r="E29" s="27">
        <f t="shared" si="15"/>
        <v>26674700</v>
      </c>
      <c r="F29" s="27">
        <f t="shared" si="15"/>
        <v>0</v>
      </c>
      <c r="G29" s="27">
        <f t="shared" si="15"/>
        <v>0</v>
      </c>
      <c r="H29" s="27">
        <f t="shared" si="15"/>
        <v>12386</v>
      </c>
      <c r="I29" s="27">
        <f t="shared" si="15"/>
        <v>9593</v>
      </c>
      <c r="J29" s="27">
        <f t="shared" ref="J29:V29" si="16">SUM(J30:J36)</f>
        <v>21979000</v>
      </c>
      <c r="K29" s="27"/>
      <c r="L29" s="27">
        <f t="shared" si="16"/>
        <v>20780200</v>
      </c>
      <c r="M29" s="27">
        <f t="shared" si="16"/>
        <v>0</v>
      </c>
      <c r="N29" s="27">
        <f t="shared" si="16"/>
        <v>-5894500</v>
      </c>
      <c r="O29" s="27">
        <f t="shared" si="16"/>
        <v>19186000</v>
      </c>
      <c r="P29" s="27">
        <f t="shared" si="16"/>
        <v>18031600</v>
      </c>
      <c r="Q29" s="27">
        <f t="shared" si="16"/>
        <v>12137100</v>
      </c>
      <c r="R29" s="52">
        <f t="shared" si="16"/>
        <v>10923390</v>
      </c>
      <c r="S29" s="27">
        <f t="shared" si="16"/>
        <v>10923390</v>
      </c>
      <c r="T29" s="27">
        <f t="shared" si="16"/>
        <v>0</v>
      </c>
      <c r="U29" s="27">
        <f t="shared" si="16"/>
        <v>1213710</v>
      </c>
      <c r="V29" s="27">
        <f t="shared" si="16"/>
        <v>0</v>
      </c>
      <c r="W29" s="49"/>
    </row>
    <row r="30" spans="1:23" s="4" customFormat="1" ht="27" hidden="1" customHeight="1" x14ac:dyDescent="0.15">
      <c r="A30" s="18" t="s">
        <v>94</v>
      </c>
      <c r="B30" s="28" t="s">
        <v>95</v>
      </c>
      <c r="C30" s="28" t="s">
        <v>96</v>
      </c>
      <c r="D30" s="20">
        <f t="shared" si="2"/>
        <v>1548700</v>
      </c>
      <c r="E30" s="21">
        <v>1548700</v>
      </c>
      <c r="F30" s="21">
        <v>0</v>
      </c>
      <c r="G30" s="21"/>
      <c r="H30" s="22">
        <v>743</v>
      </c>
      <c r="I30" s="22">
        <v>737</v>
      </c>
      <c r="J30" s="36">
        <f t="shared" si="3"/>
        <v>1480000</v>
      </c>
      <c r="K30" s="37">
        <v>0.85</v>
      </c>
      <c r="L30" s="20">
        <f t="shared" si="4"/>
        <v>1258000</v>
      </c>
      <c r="M30" s="20"/>
      <c r="N30" s="36">
        <f t="shared" si="5"/>
        <v>-290700</v>
      </c>
      <c r="O30" s="38">
        <f t="shared" si="6"/>
        <v>1474000</v>
      </c>
      <c r="P30" s="39">
        <f t="shared" si="7"/>
        <v>1252900</v>
      </c>
      <c r="Q30" s="39">
        <f t="shared" si="8"/>
        <v>962200</v>
      </c>
      <c r="R30" s="50">
        <f t="shared" si="9"/>
        <v>865980</v>
      </c>
      <c r="S30" s="39">
        <v>865980</v>
      </c>
      <c r="T30" s="39">
        <f t="shared" si="10"/>
        <v>0</v>
      </c>
      <c r="U30" s="39">
        <f t="shared" si="11"/>
        <v>96220</v>
      </c>
      <c r="V30" s="38">
        <f t="shared" si="12"/>
        <v>0</v>
      </c>
      <c r="W30" s="51"/>
    </row>
    <row r="31" spans="1:23" s="4" customFormat="1" ht="27" hidden="1" customHeight="1" x14ac:dyDescent="0.15">
      <c r="A31" s="18" t="s">
        <v>97</v>
      </c>
      <c r="B31" s="28" t="s">
        <v>98</v>
      </c>
      <c r="C31" s="28" t="s">
        <v>98</v>
      </c>
      <c r="D31" s="20">
        <f t="shared" si="2"/>
        <v>2550000</v>
      </c>
      <c r="E31" s="21">
        <v>2550000</v>
      </c>
      <c r="F31" s="21">
        <v>0</v>
      </c>
      <c r="G31" s="21"/>
      <c r="H31" s="22">
        <v>992</v>
      </c>
      <c r="I31" s="22">
        <v>867</v>
      </c>
      <c r="J31" s="36">
        <f t="shared" si="3"/>
        <v>1859000</v>
      </c>
      <c r="K31" s="37">
        <v>0.85</v>
      </c>
      <c r="L31" s="20">
        <f t="shared" si="4"/>
        <v>1580150</v>
      </c>
      <c r="M31" s="20"/>
      <c r="N31" s="36">
        <f t="shared" si="5"/>
        <v>-969850</v>
      </c>
      <c r="O31" s="38">
        <f t="shared" si="6"/>
        <v>1734000</v>
      </c>
      <c r="P31" s="39">
        <f t="shared" si="7"/>
        <v>1473900</v>
      </c>
      <c r="Q31" s="39">
        <f t="shared" si="8"/>
        <v>504050</v>
      </c>
      <c r="R31" s="50">
        <f t="shared" si="9"/>
        <v>453645</v>
      </c>
      <c r="S31" s="39">
        <v>453645</v>
      </c>
      <c r="T31" s="39">
        <f t="shared" si="10"/>
        <v>0</v>
      </c>
      <c r="U31" s="39">
        <f t="shared" si="11"/>
        <v>50405</v>
      </c>
      <c r="V31" s="38">
        <f t="shared" si="12"/>
        <v>0</v>
      </c>
      <c r="W31" s="51"/>
    </row>
    <row r="32" spans="1:23" s="4" customFormat="1" ht="27" hidden="1" customHeight="1" x14ac:dyDescent="0.15">
      <c r="A32" s="18" t="s">
        <v>99</v>
      </c>
      <c r="B32" s="28" t="s">
        <v>100</v>
      </c>
      <c r="C32" s="28" t="s">
        <v>100</v>
      </c>
      <c r="D32" s="20">
        <f t="shared" si="2"/>
        <v>1700000</v>
      </c>
      <c r="E32" s="21">
        <v>1700000</v>
      </c>
      <c r="F32" s="21">
        <v>0</v>
      </c>
      <c r="G32" s="21"/>
      <c r="H32" s="22">
        <v>768</v>
      </c>
      <c r="I32" s="22">
        <v>665</v>
      </c>
      <c r="J32" s="36">
        <f t="shared" si="3"/>
        <v>1433000</v>
      </c>
      <c r="K32" s="37">
        <v>0.85</v>
      </c>
      <c r="L32" s="20">
        <f t="shared" si="4"/>
        <v>1218050</v>
      </c>
      <c r="M32" s="20"/>
      <c r="N32" s="36">
        <f t="shared" si="5"/>
        <v>-481950</v>
      </c>
      <c r="O32" s="38">
        <f t="shared" si="6"/>
        <v>1330000</v>
      </c>
      <c r="P32" s="39">
        <f t="shared" si="7"/>
        <v>1130500</v>
      </c>
      <c r="Q32" s="39">
        <f t="shared" si="8"/>
        <v>648550</v>
      </c>
      <c r="R32" s="50">
        <f t="shared" si="9"/>
        <v>583695</v>
      </c>
      <c r="S32" s="39">
        <v>583695</v>
      </c>
      <c r="T32" s="39">
        <f t="shared" si="10"/>
        <v>0</v>
      </c>
      <c r="U32" s="39">
        <f t="shared" si="11"/>
        <v>64855</v>
      </c>
      <c r="V32" s="38">
        <f t="shared" si="12"/>
        <v>0</v>
      </c>
      <c r="W32" s="51"/>
    </row>
    <row r="33" spans="1:23" s="4" customFormat="1" ht="27" hidden="1" customHeight="1" x14ac:dyDescent="0.15">
      <c r="A33" s="18" t="s">
        <v>101</v>
      </c>
      <c r="B33" s="28" t="s">
        <v>102</v>
      </c>
      <c r="C33" s="28" t="s">
        <v>102</v>
      </c>
      <c r="D33" s="20">
        <f t="shared" si="2"/>
        <v>2550000</v>
      </c>
      <c r="E33" s="21">
        <v>2550000</v>
      </c>
      <c r="F33" s="21">
        <v>0</v>
      </c>
      <c r="G33" s="21"/>
      <c r="H33" s="22">
        <v>908</v>
      </c>
      <c r="I33" s="22">
        <v>874</v>
      </c>
      <c r="J33" s="36">
        <f t="shared" si="3"/>
        <v>1782000</v>
      </c>
      <c r="K33" s="37">
        <v>0.85</v>
      </c>
      <c r="L33" s="20">
        <f t="shared" si="4"/>
        <v>1514700</v>
      </c>
      <c r="M33" s="20"/>
      <c r="N33" s="36">
        <f t="shared" si="5"/>
        <v>-1035300</v>
      </c>
      <c r="O33" s="38">
        <f t="shared" si="6"/>
        <v>1748000</v>
      </c>
      <c r="P33" s="39">
        <f t="shared" si="7"/>
        <v>1485800</v>
      </c>
      <c r="Q33" s="39">
        <f t="shared" si="8"/>
        <v>450500</v>
      </c>
      <c r="R33" s="50">
        <f t="shared" si="9"/>
        <v>405450</v>
      </c>
      <c r="S33" s="39">
        <v>405450</v>
      </c>
      <c r="T33" s="39">
        <f t="shared" si="10"/>
        <v>0</v>
      </c>
      <c r="U33" s="39">
        <f t="shared" si="11"/>
        <v>45050</v>
      </c>
      <c r="V33" s="38">
        <f t="shared" si="12"/>
        <v>0</v>
      </c>
      <c r="W33" s="51"/>
    </row>
    <row r="34" spans="1:23" s="4" customFormat="1" ht="27" hidden="1" customHeight="1" x14ac:dyDescent="0.15">
      <c r="A34" s="18" t="s">
        <v>103</v>
      </c>
      <c r="B34" s="28" t="s">
        <v>104</v>
      </c>
      <c r="C34" s="28" t="s">
        <v>104</v>
      </c>
      <c r="D34" s="20">
        <f t="shared" si="2"/>
        <v>1326000</v>
      </c>
      <c r="E34" s="21">
        <v>1326000</v>
      </c>
      <c r="F34" s="21">
        <v>0</v>
      </c>
      <c r="G34" s="21"/>
      <c r="H34" s="22">
        <v>733</v>
      </c>
      <c r="I34" s="22">
        <v>705</v>
      </c>
      <c r="J34" s="36">
        <f t="shared" si="3"/>
        <v>1438000</v>
      </c>
      <c r="K34" s="37">
        <v>0.85</v>
      </c>
      <c r="L34" s="20">
        <f t="shared" si="4"/>
        <v>1222300</v>
      </c>
      <c r="M34" s="20"/>
      <c r="N34" s="36">
        <f t="shared" si="5"/>
        <v>-103700</v>
      </c>
      <c r="O34" s="38">
        <f t="shared" si="6"/>
        <v>1410000</v>
      </c>
      <c r="P34" s="39">
        <f t="shared" si="7"/>
        <v>1198500</v>
      </c>
      <c r="Q34" s="39">
        <f t="shared" si="8"/>
        <v>1094800</v>
      </c>
      <c r="R34" s="50">
        <f t="shared" si="9"/>
        <v>985320</v>
      </c>
      <c r="S34" s="39">
        <v>985320</v>
      </c>
      <c r="T34" s="39">
        <f t="shared" si="10"/>
        <v>0</v>
      </c>
      <c r="U34" s="39">
        <f t="shared" si="11"/>
        <v>109480</v>
      </c>
      <c r="V34" s="38">
        <f t="shared" si="12"/>
        <v>0</v>
      </c>
      <c r="W34" s="51"/>
    </row>
    <row r="35" spans="1:23" s="4" customFormat="1" ht="27" hidden="1" customHeight="1" x14ac:dyDescent="0.15">
      <c r="A35" s="18" t="s">
        <v>105</v>
      </c>
      <c r="B35" s="28" t="s">
        <v>106</v>
      </c>
      <c r="C35" s="28" t="s">
        <v>106</v>
      </c>
      <c r="D35" s="20">
        <f t="shared" si="2"/>
        <v>9800000</v>
      </c>
      <c r="E35" s="21">
        <v>9800000</v>
      </c>
      <c r="F35" s="21">
        <v>0</v>
      </c>
      <c r="G35" s="21"/>
      <c r="H35" s="22">
        <v>4667</v>
      </c>
      <c r="I35" s="22">
        <v>2355</v>
      </c>
      <c r="J35" s="36">
        <f t="shared" si="3"/>
        <v>7022000</v>
      </c>
      <c r="K35" s="37">
        <v>1</v>
      </c>
      <c r="L35" s="20">
        <f t="shared" si="4"/>
        <v>7022000</v>
      </c>
      <c r="M35" s="20"/>
      <c r="N35" s="36">
        <f t="shared" si="5"/>
        <v>-2778000</v>
      </c>
      <c r="O35" s="38">
        <f t="shared" si="6"/>
        <v>4710000</v>
      </c>
      <c r="P35" s="39">
        <f t="shared" si="7"/>
        <v>4710000</v>
      </c>
      <c r="Q35" s="39">
        <f t="shared" si="8"/>
        <v>1932000</v>
      </c>
      <c r="R35" s="50">
        <f t="shared" si="9"/>
        <v>1738800</v>
      </c>
      <c r="S35" s="39">
        <v>1738800</v>
      </c>
      <c r="T35" s="39">
        <f t="shared" si="10"/>
        <v>0</v>
      </c>
      <c r="U35" s="39">
        <f t="shared" si="11"/>
        <v>193200</v>
      </c>
      <c r="V35" s="38">
        <f t="shared" si="12"/>
        <v>0</v>
      </c>
      <c r="W35" s="51"/>
    </row>
    <row r="36" spans="1:23" s="4" customFormat="1" ht="27" hidden="1" customHeight="1" x14ac:dyDescent="0.15">
      <c r="A36" s="18" t="s">
        <v>107</v>
      </c>
      <c r="B36" s="28" t="s">
        <v>108</v>
      </c>
      <c r="C36" s="28" t="s">
        <v>108</v>
      </c>
      <c r="D36" s="20">
        <f t="shared" si="2"/>
        <v>7200000</v>
      </c>
      <c r="E36" s="21">
        <v>7200000</v>
      </c>
      <c r="F36" s="21">
        <v>0</v>
      </c>
      <c r="G36" s="21"/>
      <c r="H36" s="22">
        <v>3575</v>
      </c>
      <c r="I36" s="22">
        <v>3390</v>
      </c>
      <c r="J36" s="36">
        <f t="shared" si="3"/>
        <v>6965000</v>
      </c>
      <c r="K36" s="37">
        <v>1</v>
      </c>
      <c r="L36" s="20">
        <f t="shared" si="4"/>
        <v>6965000</v>
      </c>
      <c r="M36" s="20"/>
      <c r="N36" s="36">
        <f t="shared" si="5"/>
        <v>-235000</v>
      </c>
      <c r="O36" s="38">
        <f t="shared" si="6"/>
        <v>6780000</v>
      </c>
      <c r="P36" s="39">
        <f t="shared" si="7"/>
        <v>6780000</v>
      </c>
      <c r="Q36" s="39">
        <f t="shared" si="8"/>
        <v>6545000</v>
      </c>
      <c r="R36" s="50">
        <f t="shared" si="9"/>
        <v>5890500</v>
      </c>
      <c r="S36" s="39">
        <v>5890500</v>
      </c>
      <c r="T36" s="39">
        <f t="shared" si="10"/>
        <v>0</v>
      </c>
      <c r="U36" s="39">
        <f t="shared" si="11"/>
        <v>654500</v>
      </c>
      <c r="V36" s="38">
        <f t="shared" si="12"/>
        <v>0</v>
      </c>
      <c r="W36" s="51"/>
    </row>
    <row r="37" spans="1:23" s="4" customFormat="1" ht="27" hidden="1" customHeight="1" x14ac:dyDescent="0.15">
      <c r="A37" s="16" t="s">
        <v>109</v>
      </c>
      <c r="B37" s="26" t="s">
        <v>110</v>
      </c>
      <c r="C37" s="26" t="s">
        <v>110</v>
      </c>
      <c r="D37" s="27">
        <f t="shared" ref="D37:I37" si="17">D38</f>
        <v>255000</v>
      </c>
      <c r="E37" s="27">
        <f t="shared" si="17"/>
        <v>255000</v>
      </c>
      <c r="F37" s="27">
        <f t="shared" si="17"/>
        <v>0</v>
      </c>
      <c r="G37" s="27">
        <f t="shared" si="17"/>
        <v>0</v>
      </c>
      <c r="H37" s="27">
        <f t="shared" si="17"/>
        <v>150</v>
      </c>
      <c r="I37" s="27">
        <f t="shared" si="17"/>
        <v>146</v>
      </c>
      <c r="J37" s="27">
        <f t="shared" ref="J37:V37" si="18">J38</f>
        <v>296000</v>
      </c>
      <c r="K37" s="27"/>
      <c r="L37" s="27">
        <f t="shared" si="18"/>
        <v>251600</v>
      </c>
      <c r="M37" s="27">
        <f t="shared" si="18"/>
        <v>0</v>
      </c>
      <c r="N37" s="27">
        <f t="shared" si="18"/>
        <v>-3400</v>
      </c>
      <c r="O37" s="27">
        <f t="shared" si="18"/>
        <v>292000</v>
      </c>
      <c r="P37" s="27">
        <f t="shared" si="18"/>
        <v>248200</v>
      </c>
      <c r="Q37" s="27">
        <f t="shared" si="18"/>
        <v>244800</v>
      </c>
      <c r="R37" s="52">
        <f t="shared" si="18"/>
        <v>220320</v>
      </c>
      <c r="S37" s="27">
        <f t="shared" si="18"/>
        <v>220320</v>
      </c>
      <c r="T37" s="27">
        <f t="shared" si="18"/>
        <v>0</v>
      </c>
      <c r="U37" s="27">
        <f t="shared" si="18"/>
        <v>24480</v>
      </c>
      <c r="V37" s="27">
        <f t="shared" si="18"/>
        <v>0</v>
      </c>
      <c r="W37" s="49"/>
    </row>
    <row r="38" spans="1:23" s="4" customFormat="1" ht="27" hidden="1" customHeight="1" x14ac:dyDescent="0.15">
      <c r="A38" s="18" t="s">
        <v>109</v>
      </c>
      <c r="B38" s="28" t="s">
        <v>110</v>
      </c>
      <c r="C38" s="28" t="s">
        <v>110</v>
      </c>
      <c r="D38" s="20">
        <f t="shared" si="2"/>
        <v>255000</v>
      </c>
      <c r="E38" s="21">
        <v>255000</v>
      </c>
      <c r="F38" s="21">
        <v>0</v>
      </c>
      <c r="G38" s="21"/>
      <c r="H38" s="22">
        <v>150</v>
      </c>
      <c r="I38" s="22">
        <v>146</v>
      </c>
      <c r="J38" s="36">
        <f t="shared" si="3"/>
        <v>296000</v>
      </c>
      <c r="K38" s="37">
        <v>0.85</v>
      </c>
      <c r="L38" s="20">
        <f t="shared" si="4"/>
        <v>251600</v>
      </c>
      <c r="M38" s="20"/>
      <c r="N38" s="36">
        <f t="shared" si="5"/>
        <v>-3400</v>
      </c>
      <c r="O38" s="38">
        <f t="shared" si="6"/>
        <v>292000</v>
      </c>
      <c r="P38" s="39">
        <f t="shared" si="7"/>
        <v>248200</v>
      </c>
      <c r="Q38" s="39">
        <f t="shared" si="8"/>
        <v>244800</v>
      </c>
      <c r="R38" s="50">
        <f t="shared" si="9"/>
        <v>220320</v>
      </c>
      <c r="S38" s="39">
        <v>220320</v>
      </c>
      <c r="T38" s="39">
        <f t="shared" si="10"/>
        <v>0</v>
      </c>
      <c r="U38" s="39">
        <f t="shared" si="11"/>
        <v>24480</v>
      </c>
      <c r="V38" s="38">
        <f t="shared" si="12"/>
        <v>0</v>
      </c>
      <c r="W38" s="51"/>
    </row>
    <row r="39" spans="1:23" s="4" customFormat="1" ht="27" hidden="1" customHeight="1" x14ac:dyDescent="0.15">
      <c r="A39" s="16" t="s">
        <v>111</v>
      </c>
      <c r="B39" s="23" t="s">
        <v>112</v>
      </c>
      <c r="C39" s="23" t="s">
        <v>112</v>
      </c>
      <c r="D39" s="24">
        <f t="shared" ref="D39:I39" si="19">SUM(D40:D44)</f>
        <v>228600</v>
      </c>
      <c r="E39" s="24">
        <f t="shared" si="19"/>
        <v>228600</v>
      </c>
      <c r="F39" s="24">
        <f t="shared" si="19"/>
        <v>0</v>
      </c>
      <c r="G39" s="24">
        <f t="shared" si="19"/>
        <v>0</v>
      </c>
      <c r="H39" s="24">
        <f t="shared" si="19"/>
        <v>478</v>
      </c>
      <c r="I39" s="24">
        <f t="shared" si="19"/>
        <v>498</v>
      </c>
      <c r="J39" s="24">
        <f t="shared" ref="J39:V39" si="20">SUM(J40:J44)</f>
        <v>976000</v>
      </c>
      <c r="K39" s="24"/>
      <c r="L39" s="24">
        <f t="shared" si="20"/>
        <v>292800</v>
      </c>
      <c r="M39" s="24">
        <f t="shared" si="20"/>
        <v>0</v>
      </c>
      <c r="N39" s="24">
        <f t="shared" si="20"/>
        <v>64200</v>
      </c>
      <c r="O39" s="24">
        <f t="shared" si="20"/>
        <v>996000</v>
      </c>
      <c r="P39" s="24">
        <f t="shared" si="20"/>
        <v>298800</v>
      </c>
      <c r="Q39" s="24">
        <f t="shared" si="20"/>
        <v>363000</v>
      </c>
      <c r="R39" s="48">
        <f t="shared" si="20"/>
        <v>326700</v>
      </c>
      <c r="S39" s="24">
        <f t="shared" si="20"/>
        <v>326700</v>
      </c>
      <c r="T39" s="24">
        <f t="shared" si="20"/>
        <v>0</v>
      </c>
      <c r="U39" s="24">
        <f t="shared" si="20"/>
        <v>36300</v>
      </c>
      <c r="V39" s="24">
        <f t="shared" si="20"/>
        <v>0</v>
      </c>
      <c r="W39" s="49"/>
    </row>
    <row r="40" spans="1:23" s="4" customFormat="1" ht="27" hidden="1" customHeight="1" x14ac:dyDescent="0.15">
      <c r="A40" s="18" t="s">
        <v>113</v>
      </c>
      <c r="B40" s="25" t="s">
        <v>114</v>
      </c>
      <c r="C40" s="25" t="s">
        <v>115</v>
      </c>
      <c r="D40" s="20">
        <f t="shared" si="2"/>
        <v>6000</v>
      </c>
      <c r="E40" s="21">
        <v>6000</v>
      </c>
      <c r="F40" s="21">
        <v>0</v>
      </c>
      <c r="G40" s="21"/>
      <c r="H40" s="22">
        <v>24</v>
      </c>
      <c r="I40" s="22">
        <v>25</v>
      </c>
      <c r="J40" s="36">
        <f t="shared" si="3"/>
        <v>49000</v>
      </c>
      <c r="K40" s="37">
        <v>0.3</v>
      </c>
      <c r="L40" s="20">
        <f t="shared" si="4"/>
        <v>14700</v>
      </c>
      <c r="M40" s="20"/>
      <c r="N40" s="36">
        <f t="shared" si="5"/>
        <v>8700</v>
      </c>
      <c r="O40" s="38">
        <f t="shared" si="6"/>
        <v>50000</v>
      </c>
      <c r="P40" s="39">
        <f t="shared" si="7"/>
        <v>15000</v>
      </c>
      <c r="Q40" s="39">
        <f t="shared" si="8"/>
        <v>23700</v>
      </c>
      <c r="R40" s="50">
        <f t="shared" si="9"/>
        <v>21330</v>
      </c>
      <c r="S40" s="39">
        <v>21330</v>
      </c>
      <c r="T40" s="39">
        <f t="shared" si="10"/>
        <v>0</v>
      </c>
      <c r="U40" s="39">
        <f t="shared" si="11"/>
        <v>2370</v>
      </c>
      <c r="V40" s="38">
        <f t="shared" si="12"/>
        <v>0</v>
      </c>
      <c r="W40" s="51"/>
    </row>
    <row r="41" spans="1:23" s="4" customFormat="1" ht="27" hidden="1" customHeight="1" x14ac:dyDescent="0.15">
      <c r="A41" s="18" t="s">
        <v>116</v>
      </c>
      <c r="B41" s="25" t="s">
        <v>117</v>
      </c>
      <c r="C41" s="25" t="s">
        <v>117</v>
      </c>
      <c r="D41" s="20">
        <f t="shared" si="2"/>
        <v>63000</v>
      </c>
      <c r="E41" s="21">
        <v>63000</v>
      </c>
      <c r="F41" s="21">
        <v>0</v>
      </c>
      <c r="G41" s="21"/>
      <c r="H41" s="22">
        <v>119</v>
      </c>
      <c r="I41" s="22">
        <v>109</v>
      </c>
      <c r="J41" s="36">
        <f t="shared" si="3"/>
        <v>228000</v>
      </c>
      <c r="K41" s="37">
        <v>0.3</v>
      </c>
      <c r="L41" s="20">
        <f t="shared" si="4"/>
        <v>68400</v>
      </c>
      <c r="M41" s="20"/>
      <c r="N41" s="36">
        <f t="shared" si="5"/>
        <v>5400</v>
      </c>
      <c r="O41" s="38">
        <f t="shared" si="6"/>
        <v>218000</v>
      </c>
      <c r="P41" s="39">
        <f t="shared" si="7"/>
        <v>65400</v>
      </c>
      <c r="Q41" s="39">
        <f t="shared" si="8"/>
        <v>70800</v>
      </c>
      <c r="R41" s="50">
        <f t="shared" si="9"/>
        <v>63720</v>
      </c>
      <c r="S41" s="39">
        <v>63720</v>
      </c>
      <c r="T41" s="39">
        <f t="shared" si="10"/>
        <v>0</v>
      </c>
      <c r="U41" s="39">
        <f t="shared" si="11"/>
        <v>7080</v>
      </c>
      <c r="V41" s="38">
        <f t="shared" si="12"/>
        <v>0</v>
      </c>
      <c r="W41" s="51"/>
    </row>
    <row r="42" spans="1:23" s="4" customFormat="1" ht="27" hidden="1" customHeight="1" x14ac:dyDescent="0.15">
      <c r="A42" s="18" t="s">
        <v>118</v>
      </c>
      <c r="B42" s="25" t="s">
        <v>119</v>
      </c>
      <c r="C42" s="25" t="s">
        <v>119</v>
      </c>
      <c r="D42" s="20">
        <f t="shared" si="2"/>
        <v>84000</v>
      </c>
      <c r="E42" s="21">
        <v>84000</v>
      </c>
      <c r="F42" s="21">
        <v>0</v>
      </c>
      <c r="G42" s="21"/>
      <c r="H42" s="22">
        <v>212</v>
      </c>
      <c r="I42" s="22">
        <v>223</v>
      </c>
      <c r="J42" s="36">
        <f t="shared" si="3"/>
        <v>435000</v>
      </c>
      <c r="K42" s="37">
        <v>0.3</v>
      </c>
      <c r="L42" s="20">
        <f t="shared" si="4"/>
        <v>130500</v>
      </c>
      <c r="M42" s="20"/>
      <c r="N42" s="36">
        <f t="shared" si="5"/>
        <v>46500</v>
      </c>
      <c r="O42" s="38">
        <f t="shared" si="6"/>
        <v>446000</v>
      </c>
      <c r="P42" s="39">
        <f t="shared" si="7"/>
        <v>133800</v>
      </c>
      <c r="Q42" s="39">
        <f t="shared" si="8"/>
        <v>180300</v>
      </c>
      <c r="R42" s="50">
        <f t="shared" si="9"/>
        <v>162270</v>
      </c>
      <c r="S42" s="39">
        <v>162270</v>
      </c>
      <c r="T42" s="39">
        <f t="shared" si="10"/>
        <v>0</v>
      </c>
      <c r="U42" s="39">
        <f t="shared" si="11"/>
        <v>18030</v>
      </c>
      <c r="V42" s="38">
        <f t="shared" si="12"/>
        <v>0</v>
      </c>
      <c r="W42" s="51"/>
    </row>
    <row r="43" spans="1:23" s="4" customFormat="1" ht="27" hidden="1" customHeight="1" x14ac:dyDescent="0.15">
      <c r="A43" s="18" t="s">
        <v>120</v>
      </c>
      <c r="B43" s="25" t="s">
        <v>121</v>
      </c>
      <c r="C43" s="25" t="s">
        <v>121</v>
      </c>
      <c r="D43" s="20">
        <f t="shared" si="2"/>
        <v>30000</v>
      </c>
      <c r="E43" s="21">
        <v>30000</v>
      </c>
      <c r="F43" s="21">
        <v>0</v>
      </c>
      <c r="G43" s="21"/>
      <c r="H43" s="22">
        <v>51</v>
      </c>
      <c r="I43" s="22">
        <v>62</v>
      </c>
      <c r="J43" s="36">
        <f t="shared" si="3"/>
        <v>113000</v>
      </c>
      <c r="K43" s="37">
        <v>0.3</v>
      </c>
      <c r="L43" s="20">
        <f t="shared" si="4"/>
        <v>33900</v>
      </c>
      <c r="M43" s="20"/>
      <c r="N43" s="36">
        <f t="shared" si="5"/>
        <v>3900</v>
      </c>
      <c r="O43" s="38">
        <f t="shared" si="6"/>
        <v>124000</v>
      </c>
      <c r="P43" s="39">
        <f t="shared" si="7"/>
        <v>37200</v>
      </c>
      <c r="Q43" s="39">
        <f t="shared" si="8"/>
        <v>41100</v>
      </c>
      <c r="R43" s="50">
        <f t="shared" si="9"/>
        <v>36990</v>
      </c>
      <c r="S43" s="39">
        <v>36990</v>
      </c>
      <c r="T43" s="39">
        <f t="shared" si="10"/>
        <v>0</v>
      </c>
      <c r="U43" s="39">
        <f t="shared" si="11"/>
        <v>4110</v>
      </c>
      <c r="V43" s="38">
        <f t="shared" si="12"/>
        <v>0</v>
      </c>
      <c r="W43" s="51"/>
    </row>
    <row r="44" spans="1:23" s="4" customFormat="1" ht="27" hidden="1" customHeight="1" x14ac:dyDescent="0.15">
      <c r="A44" s="18" t="s">
        <v>122</v>
      </c>
      <c r="B44" s="25" t="s">
        <v>123</v>
      </c>
      <c r="C44" s="25" t="s">
        <v>123</v>
      </c>
      <c r="D44" s="20">
        <f t="shared" ref="D44:D75" si="21">E44-F44+G44</f>
        <v>45600</v>
      </c>
      <c r="E44" s="21">
        <v>45600</v>
      </c>
      <c r="F44" s="21">
        <v>0</v>
      </c>
      <c r="G44" s="21"/>
      <c r="H44" s="22">
        <v>72</v>
      </c>
      <c r="I44" s="22">
        <v>79</v>
      </c>
      <c r="J44" s="36">
        <f t="shared" ref="J44:J75" si="22">(H44+I44)*1000</f>
        <v>151000</v>
      </c>
      <c r="K44" s="37">
        <v>0.3</v>
      </c>
      <c r="L44" s="20">
        <f t="shared" ref="L44:L75" si="23">J44*K44</f>
        <v>45300</v>
      </c>
      <c r="M44" s="20"/>
      <c r="N44" s="36">
        <f t="shared" ref="N44:N75" si="24">L44-(D44-M44)</f>
        <v>-300</v>
      </c>
      <c r="O44" s="38">
        <f t="shared" ref="O44:O75" si="25">I44*2000</f>
        <v>158000</v>
      </c>
      <c r="P44" s="39">
        <f t="shared" ref="P44:P75" si="26">O44*K44</f>
        <v>47400</v>
      </c>
      <c r="Q44" s="39">
        <f t="shared" ref="Q44:Q75" si="27">IF(P44+N44&lt;=0,0,P44+N44)</f>
        <v>47100</v>
      </c>
      <c r="R44" s="50">
        <f t="shared" ref="R44:R75" si="28">Q44*0.9</f>
        <v>42390</v>
      </c>
      <c r="S44" s="39">
        <v>42390</v>
      </c>
      <c r="T44" s="39">
        <f t="shared" ref="T44:T75" si="29">R44-S44</f>
        <v>0</v>
      </c>
      <c r="U44" s="39">
        <f t="shared" ref="U44:U75" si="30">Q44-R44</f>
        <v>4710</v>
      </c>
      <c r="V44" s="38">
        <f t="shared" ref="V44:V75" si="31">IF(P44+N44&lt;0,P44+N44,0)</f>
        <v>0</v>
      </c>
      <c r="W44" s="51"/>
    </row>
    <row r="45" spans="1:23" s="4" customFormat="1" ht="27" hidden="1" customHeight="1" x14ac:dyDescent="0.15">
      <c r="A45" s="16" t="s">
        <v>124</v>
      </c>
      <c r="B45" s="23" t="s">
        <v>125</v>
      </c>
      <c r="C45" s="23" t="s">
        <v>125</v>
      </c>
      <c r="D45" s="27">
        <f t="shared" ref="D45:I45" si="32">D46</f>
        <v>92400</v>
      </c>
      <c r="E45" s="27">
        <f t="shared" si="32"/>
        <v>92400</v>
      </c>
      <c r="F45" s="27">
        <f t="shared" si="32"/>
        <v>0</v>
      </c>
      <c r="G45" s="27">
        <f t="shared" si="32"/>
        <v>0</v>
      </c>
      <c r="H45" s="27">
        <f t="shared" si="32"/>
        <v>369</v>
      </c>
      <c r="I45" s="27">
        <f t="shared" si="32"/>
        <v>392</v>
      </c>
      <c r="J45" s="27">
        <f t="shared" ref="J45:V45" si="33">J46</f>
        <v>761000</v>
      </c>
      <c r="K45" s="27"/>
      <c r="L45" s="27">
        <f t="shared" si="33"/>
        <v>228300</v>
      </c>
      <c r="M45" s="27">
        <f t="shared" si="33"/>
        <v>0</v>
      </c>
      <c r="N45" s="27">
        <f t="shared" si="33"/>
        <v>135900</v>
      </c>
      <c r="O45" s="27">
        <f t="shared" si="33"/>
        <v>784000</v>
      </c>
      <c r="P45" s="27">
        <f t="shared" si="33"/>
        <v>235200</v>
      </c>
      <c r="Q45" s="27">
        <f t="shared" si="33"/>
        <v>371100</v>
      </c>
      <c r="R45" s="52">
        <f t="shared" si="33"/>
        <v>333990</v>
      </c>
      <c r="S45" s="27">
        <f t="shared" si="33"/>
        <v>333990</v>
      </c>
      <c r="T45" s="27">
        <f t="shared" si="33"/>
        <v>0</v>
      </c>
      <c r="U45" s="27">
        <f t="shared" si="33"/>
        <v>37110</v>
      </c>
      <c r="V45" s="27">
        <f t="shared" si="33"/>
        <v>0</v>
      </c>
      <c r="W45" s="49"/>
    </row>
    <row r="46" spans="1:23" s="4" customFormat="1" ht="27" hidden="1" customHeight="1" x14ac:dyDescent="0.15">
      <c r="A46" s="18" t="s">
        <v>124</v>
      </c>
      <c r="B46" s="25" t="s">
        <v>125</v>
      </c>
      <c r="C46" s="25" t="s">
        <v>125</v>
      </c>
      <c r="D46" s="20">
        <f t="shared" si="21"/>
        <v>92400</v>
      </c>
      <c r="E46" s="21">
        <v>92400</v>
      </c>
      <c r="F46" s="21">
        <v>0</v>
      </c>
      <c r="G46" s="21"/>
      <c r="H46" s="22">
        <v>369</v>
      </c>
      <c r="I46" s="22">
        <v>392</v>
      </c>
      <c r="J46" s="36">
        <f t="shared" si="22"/>
        <v>761000</v>
      </c>
      <c r="K46" s="37">
        <v>0.3</v>
      </c>
      <c r="L46" s="20">
        <f t="shared" si="23"/>
        <v>228300</v>
      </c>
      <c r="M46" s="20"/>
      <c r="N46" s="36">
        <f t="shared" si="24"/>
        <v>135900</v>
      </c>
      <c r="O46" s="38">
        <f t="shared" si="25"/>
        <v>784000</v>
      </c>
      <c r="P46" s="39">
        <f t="shared" si="26"/>
        <v>235200</v>
      </c>
      <c r="Q46" s="39">
        <f t="shared" si="27"/>
        <v>371100</v>
      </c>
      <c r="R46" s="50">
        <f t="shared" si="28"/>
        <v>333990</v>
      </c>
      <c r="S46" s="39">
        <v>333990</v>
      </c>
      <c r="T46" s="39">
        <f t="shared" si="29"/>
        <v>0</v>
      </c>
      <c r="U46" s="39">
        <f t="shared" si="30"/>
        <v>37110</v>
      </c>
      <c r="V46" s="38">
        <f t="shared" si="31"/>
        <v>0</v>
      </c>
      <c r="W46" s="51"/>
    </row>
    <row r="47" spans="1:23" s="4" customFormat="1" ht="27" hidden="1" customHeight="1" x14ac:dyDescent="0.15">
      <c r="A47" s="16" t="s">
        <v>126</v>
      </c>
      <c r="B47" s="23" t="s">
        <v>127</v>
      </c>
      <c r="C47" s="23" t="s">
        <v>127</v>
      </c>
      <c r="D47" s="24">
        <f t="shared" ref="D47:I47" si="34">SUM(D48:D52)</f>
        <v>13344000</v>
      </c>
      <c r="E47" s="24">
        <f t="shared" si="34"/>
        <v>9894000</v>
      </c>
      <c r="F47" s="24">
        <f t="shared" si="34"/>
        <v>0</v>
      </c>
      <c r="G47" s="24">
        <f t="shared" si="34"/>
        <v>3450000</v>
      </c>
      <c r="H47" s="24">
        <f t="shared" si="34"/>
        <v>5694</v>
      </c>
      <c r="I47" s="24">
        <f t="shared" si="34"/>
        <v>5684</v>
      </c>
      <c r="J47" s="24">
        <f t="shared" ref="J47:V47" si="35">SUM(J48:J52)</f>
        <v>11378000</v>
      </c>
      <c r="K47" s="24"/>
      <c r="L47" s="24">
        <f t="shared" si="35"/>
        <v>9671300</v>
      </c>
      <c r="M47" s="24">
        <f t="shared" si="35"/>
        <v>0</v>
      </c>
      <c r="N47" s="24">
        <f t="shared" si="35"/>
        <v>-3672700</v>
      </c>
      <c r="O47" s="24">
        <f t="shared" si="35"/>
        <v>11368000</v>
      </c>
      <c r="P47" s="24">
        <f t="shared" si="35"/>
        <v>9662800</v>
      </c>
      <c r="Q47" s="24">
        <f t="shared" si="35"/>
        <v>5990100</v>
      </c>
      <c r="R47" s="48">
        <f t="shared" si="35"/>
        <v>5391090</v>
      </c>
      <c r="S47" s="24">
        <f t="shared" si="35"/>
        <v>5391090</v>
      </c>
      <c r="T47" s="24">
        <f t="shared" si="35"/>
        <v>0</v>
      </c>
      <c r="U47" s="24">
        <f t="shared" si="35"/>
        <v>599010</v>
      </c>
      <c r="V47" s="24">
        <f t="shared" si="35"/>
        <v>0</v>
      </c>
      <c r="W47" s="49"/>
    </row>
    <row r="48" spans="1:23" s="4" customFormat="1" ht="27" hidden="1" customHeight="1" x14ac:dyDescent="0.15">
      <c r="A48" s="18" t="s">
        <v>128</v>
      </c>
      <c r="B48" s="25" t="s">
        <v>129</v>
      </c>
      <c r="C48" s="25" t="s">
        <v>130</v>
      </c>
      <c r="D48" s="20">
        <f t="shared" si="21"/>
        <v>3664900</v>
      </c>
      <c r="E48" s="21">
        <v>2714900</v>
      </c>
      <c r="F48" s="21">
        <v>0</v>
      </c>
      <c r="G48" s="21">
        <v>950000</v>
      </c>
      <c r="H48" s="22">
        <v>1459</v>
      </c>
      <c r="I48" s="22">
        <v>1437</v>
      </c>
      <c r="J48" s="36">
        <f t="shared" si="22"/>
        <v>2896000</v>
      </c>
      <c r="K48" s="37">
        <v>0.85</v>
      </c>
      <c r="L48" s="20">
        <f t="shared" si="23"/>
        <v>2461600</v>
      </c>
      <c r="M48" s="20"/>
      <c r="N48" s="36">
        <f t="shared" si="24"/>
        <v>-1203300</v>
      </c>
      <c r="O48" s="38">
        <f t="shared" si="25"/>
        <v>2874000</v>
      </c>
      <c r="P48" s="39">
        <f t="shared" si="26"/>
        <v>2442900</v>
      </c>
      <c r="Q48" s="39">
        <f t="shared" si="27"/>
        <v>1239600</v>
      </c>
      <c r="R48" s="50">
        <f t="shared" si="28"/>
        <v>1115640</v>
      </c>
      <c r="S48" s="39">
        <v>1115640</v>
      </c>
      <c r="T48" s="39">
        <f t="shared" si="29"/>
        <v>0</v>
      </c>
      <c r="U48" s="39">
        <f t="shared" si="30"/>
        <v>123960</v>
      </c>
      <c r="V48" s="38">
        <f t="shared" si="31"/>
        <v>0</v>
      </c>
      <c r="W48" s="51"/>
    </row>
    <row r="49" spans="1:23" s="4" customFormat="1" ht="27" hidden="1" customHeight="1" x14ac:dyDescent="0.15">
      <c r="A49" s="18" t="s">
        <v>131</v>
      </c>
      <c r="B49" s="25" t="s">
        <v>132</v>
      </c>
      <c r="C49" s="25" t="s">
        <v>132</v>
      </c>
      <c r="D49" s="20">
        <f t="shared" si="21"/>
        <v>2098700</v>
      </c>
      <c r="E49" s="21">
        <v>1548700</v>
      </c>
      <c r="F49" s="21">
        <v>0</v>
      </c>
      <c r="G49" s="21">
        <v>550000</v>
      </c>
      <c r="H49" s="22">
        <v>923</v>
      </c>
      <c r="I49" s="22">
        <v>936</v>
      </c>
      <c r="J49" s="36">
        <f t="shared" si="22"/>
        <v>1859000</v>
      </c>
      <c r="K49" s="37">
        <v>0.85</v>
      </c>
      <c r="L49" s="20">
        <f t="shared" si="23"/>
        <v>1580150</v>
      </c>
      <c r="M49" s="20"/>
      <c r="N49" s="36">
        <f t="shared" si="24"/>
        <v>-518550</v>
      </c>
      <c r="O49" s="38">
        <f t="shared" si="25"/>
        <v>1872000</v>
      </c>
      <c r="P49" s="39">
        <f t="shared" si="26"/>
        <v>1591200</v>
      </c>
      <c r="Q49" s="39">
        <f t="shared" si="27"/>
        <v>1072650</v>
      </c>
      <c r="R49" s="50">
        <f t="shared" si="28"/>
        <v>965385</v>
      </c>
      <c r="S49" s="39">
        <v>965385</v>
      </c>
      <c r="T49" s="39">
        <f t="shared" si="29"/>
        <v>0</v>
      </c>
      <c r="U49" s="39">
        <f t="shared" si="30"/>
        <v>107265</v>
      </c>
      <c r="V49" s="38">
        <f t="shared" si="31"/>
        <v>0</v>
      </c>
      <c r="W49" s="51"/>
    </row>
    <row r="50" spans="1:23" s="4" customFormat="1" ht="27" hidden="1" customHeight="1" x14ac:dyDescent="0.15">
      <c r="A50" s="18" t="s">
        <v>133</v>
      </c>
      <c r="B50" s="25" t="s">
        <v>134</v>
      </c>
      <c r="C50" s="25" t="s">
        <v>134</v>
      </c>
      <c r="D50" s="20">
        <f t="shared" si="21"/>
        <v>1742000</v>
      </c>
      <c r="E50" s="21">
        <v>1292000</v>
      </c>
      <c r="F50" s="21">
        <v>0</v>
      </c>
      <c r="G50" s="21">
        <v>450000</v>
      </c>
      <c r="H50" s="22">
        <v>760</v>
      </c>
      <c r="I50" s="22">
        <v>760</v>
      </c>
      <c r="J50" s="36">
        <f t="shared" si="22"/>
        <v>1520000</v>
      </c>
      <c r="K50" s="37">
        <v>0.85</v>
      </c>
      <c r="L50" s="20">
        <f t="shared" si="23"/>
        <v>1292000</v>
      </c>
      <c r="M50" s="20"/>
      <c r="N50" s="36">
        <f t="shared" si="24"/>
        <v>-450000</v>
      </c>
      <c r="O50" s="38">
        <f t="shared" si="25"/>
        <v>1520000</v>
      </c>
      <c r="P50" s="39">
        <f t="shared" si="26"/>
        <v>1292000</v>
      </c>
      <c r="Q50" s="39">
        <f t="shared" si="27"/>
        <v>842000</v>
      </c>
      <c r="R50" s="50">
        <f t="shared" si="28"/>
        <v>757800</v>
      </c>
      <c r="S50" s="39">
        <v>757800</v>
      </c>
      <c r="T50" s="39">
        <f t="shared" si="29"/>
        <v>0</v>
      </c>
      <c r="U50" s="39">
        <f t="shared" si="30"/>
        <v>84200</v>
      </c>
      <c r="V50" s="38">
        <f t="shared" si="31"/>
        <v>0</v>
      </c>
      <c r="W50" s="51"/>
    </row>
    <row r="51" spans="1:23" s="4" customFormat="1" ht="27" hidden="1" customHeight="1" x14ac:dyDescent="0.15">
      <c r="A51" s="18" t="s">
        <v>135</v>
      </c>
      <c r="B51" s="25" t="s">
        <v>136</v>
      </c>
      <c r="C51" s="25" t="s">
        <v>136</v>
      </c>
      <c r="D51" s="20">
        <f t="shared" si="21"/>
        <v>2165000</v>
      </c>
      <c r="E51" s="21">
        <v>1615000</v>
      </c>
      <c r="F51" s="21">
        <v>0</v>
      </c>
      <c r="G51" s="21">
        <v>550000</v>
      </c>
      <c r="H51" s="22">
        <v>950</v>
      </c>
      <c r="I51" s="22">
        <v>950</v>
      </c>
      <c r="J51" s="36">
        <f t="shared" si="22"/>
        <v>1900000</v>
      </c>
      <c r="K51" s="37">
        <v>0.85</v>
      </c>
      <c r="L51" s="20">
        <f t="shared" si="23"/>
        <v>1615000</v>
      </c>
      <c r="M51" s="20"/>
      <c r="N51" s="36">
        <f t="shared" si="24"/>
        <v>-550000</v>
      </c>
      <c r="O51" s="38">
        <f t="shared" si="25"/>
        <v>1900000</v>
      </c>
      <c r="P51" s="39">
        <f t="shared" si="26"/>
        <v>1615000</v>
      </c>
      <c r="Q51" s="39">
        <f t="shared" si="27"/>
        <v>1065000</v>
      </c>
      <c r="R51" s="50">
        <f t="shared" si="28"/>
        <v>958500</v>
      </c>
      <c r="S51" s="39">
        <v>958500</v>
      </c>
      <c r="T51" s="39">
        <f t="shared" si="29"/>
        <v>0</v>
      </c>
      <c r="U51" s="39">
        <f t="shared" si="30"/>
        <v>106500</v>
      </c>
      <c r="V51" s="38">
        <f t="shared" si="31"/>
        <v>0</v>
      </c>
      <c r="W51" s="51"/>
    </row>
    <row r="52" spans="1:23" s="4" customFormat="1" ht="27" hidden="1" customHeight="1" x14ac:dyDescent="0.15">
      <c r="A52" s="18" t="s">
        <v>137</v>
      </c>
      <c r="B52" s="25" t="s">
        <v>138</v>
      </c>
      <c r="C52" s="25" t="s">
        <v>138</v>
      </c>
      <c r="D52" s="20">
        <f t="shared" si="21"/>
        <v>3673400</v>
      </c>
      <c r="E52" s="21">
        <v>2723400</v>
      </c>
      <c r="F52" s="21">
        <v>0</v>
      </c>
      <c r="G52" s="21">
        <v>950000</v>
      </c>
      <c r="H52" s="22">
        <v>1602</v>
      </c>
      <c r="I52" s="22">
        <v>1601</v>
      </c>
      <c r="J52" s="36">
        <f t="shared" si="22"/>
        <v>3203000</v>
      </c>
      <c r="K52" s="37">
        <v>0.85</v>
      </c>
      <c r="L52" s="20">
        <f t="shared" si="23"/>
        <v>2722550</v>
      </c>
      <c r="M52" s="20"/>
      <c r="N52" s="36">
        <f t="shared" si="24"/>
        <v>-950850</v>
      </c>
      <c r="O52" s="38">
        <f t="shared" si="25"/>
        <v>3202000</v>
      </c>
      <c r="P52" s="39">
        <f t="shared" si="26"/>
        <v>2721700</v>
      </c>
      <c r="Q52" s="39">
        <f t="shared" si="27"/>
        <v>1770850</v>
      </c>
      <c r="R52" s="50">
        <f t="shared" si="28"/>
        <v>1593765</v>
      </c>
      <c r="S52" s="39">
        <v>1593765</v>
      </c>
      <c r="T52" s="39">
        <f t="shared" si="29"/>
        <v>0</v>
      </c>
      <c r="U52" s="39">
        <f t="shared" si="30"/>
        <v>177085</v>
      </c>
      <c r="V52" s="38">
        <f t="shared" si="31"/>
        <v>0</v>
      </c>
      <c r="W52" s="51"/>
    </row>
    <row r="53" spans="1:23" s="4" customFormat="1" ht="27" hidden="1" customHeight="1" x14ac:dyDescent="0.15">
      <c r="A53" s="16" t="s">
        <v>139</v>
      </c>
      <c r="B53" s="23" t="s">
        <v>140</v>
      </c>
      <c r="C53" s="23" t="s">
        <v>140</v>
      </c>
      <c r="D53" s="24">
        <f>D54</f>
        <v>2588000</v>
      </c>
      <c r="E53" s="24">
        <f>E54</f>
        <v>1938000</v>
      </c>
      <c r="F53" s="24">
        <f>F54</f>
        <v>0</v>
      </c>
      <c r="G53" s="24">
        <f>G54</f>
        <v>650000</v>
      </c>
      <c r="H53" s="24">
        <f t="shared" ref="H53:H57" si="36">H54</f>
        <v>1140</v>
      </c>
      <c r="I53" s="24">
        <f t="shared" ref="I53:I57" si="37">I54</f>
        <v>1145</v>
      </c>
      <c r="J53" s="24">
        <f t="shared" ref="J53:V53" si="38">J54</f>
        <v>2285000</v>
      </c>
      <c r="K53" s="24"/>
      <c r="L53" s="24">
        <f t="shared" si="38"/>
        <v>1942250</v>
      </c>
      <c r="M53" s="24">
        <f t="shared" si="38"/>
        <v>0</v>
      </c>
      <c r="N53" s="24">
        <f t="shared" si="38"/>
        <v>-645750</v>
      </c>
      <c r="O53" s="24">
        <f t="shared" si="38"/>
        <v>2290000</v>
      </c>
      <c r="P53" s="24">
        <f t="shared" si="38"/>
        <v>1946500</v>
      </c>
      <c r="Q53" s="24">
        <f t="shared" si="38"/>
        <v>1300750</v>
      </c>
      <c r="R53" s="48">
        <f t="shared" si="38"/>
        <v>1170675</v>
      </c>
      <c r="S53" s="24">
        <f t="shared" si="38"/>
        <v>1170675</v>
      </c>
      <c r="T53" s="24">
        <f t="shared" si="38"/>
        <v>0</v>
      </c>
      <c r="U53" s="24">
        <f t="shared" si="38"/>
        <v>130075</v>
      </c>
      <c r="V53" s="24">
        <f t="shared" si="38"/>
        <v>0</v>
      </c>
      <c r="W53" s="49"/>
    </row>
    <row r="54" spans="1:23" s="4" customFormat="1" ht="27" hidden="1" customHeight="1" x14ac:dyDescent="0.15">
      <c r="A54" s="18" t="s">
        <v>139</v>
      </c>
      <c r="B54" s="25" t="s">
        <v>140</v>
      </c>
      <c r="C54" s="25" t="s">
        <v>140</v>
      </c>
      <c r="D54" s="20">
        <f t="shared" si="21"/>
        <v>2588000</v>
      </c>
      <c r="E54" s="21">
        <v>1938000</v>
      </c>
      <c r="F54" s="21">
        <v>0</v>
      </c>
      <c r="G54" s="21">
        <v>650000</v>
      </c>
      <c r="H54" s="22">
        <v>1140</v>
      </c>
      <c r="I54" s="22">
        <v>1145</v>
      </c>
      <c r="J54" s="36">
        <f t="shared" si="22"/>
        <v>2285000</v>
      </c>
      <c r="K54" s="37">
        <v>0.85</v>
      </c>
      <c r="L54" s="20">
        <f t="shared" si="23"/>
        <v>1942250</v>
      </c>
      <c r="M54" s="20"/>
      <c r="N54" s="36">
        <f t="shared" si="24"/>
        <v>-645750</v>
      </c>
      <c r="O54" s="38">
        <f t="shared" si="25"/>
        <v>2290000</v>
      </c>
      <c r="P54" s="39">
        <f t="shared" si="26"/>
        <v>1946500</v>
      </c>
      <c r="Q54" s="39">
        <f t="shared" si="27"/>
        <v>1300750</v>
      </c>
      <c r="R54" s="50">
        <f t="shared" si="28"/>
        <v>1170675</v>
      </c>
      <c r="S54" s="39">
        <v>1170675</v>
      </c>
      <c r="T54" s="39">
        <f t="shared" si="29"/>
        <v>0</v>
      </c>
      <c r="U54" s="39">
        <f t="shared" si="30"/>
        <v>130075</v>
      </c>
      <c r="V54" s="38">
        <f t="shared" si="31"/>
        <v>0</v>
      </c>
      <c r="W54" s="51"/>
    </row>
    <row r="55" spans="1:23" s="4" customFormat="1" ht="27" hidden="1" customHeight="1" x14ac:dyDescent="0.15">
      <c r="A55" s="16" t="s">
        <v>141</v>
      </c>
      <c r="B55" s="23" t="s">
        <v>142</v>
      </c>
      <c r="C55" s="23" t="s">
        <v>142</v>
      </c>
      <c r="D55" s="24">
        <f>D56</f>
        <v>1260000</v>
      </c>
      <c r="E55" s="24">
        <f>E56</f>
        <v>960000</v>
      </c>
      <c r="F55" s="24">
        <f>F56</f>
        <v>0</v>
      </c>
      <c r="G55" s="24">
        <f>G56</f>
        <v>300000</v>
      </c>
      <c r="H55" s="24">
        <f t="shared" si="36"/>
        <v>475</v>
      </c>
      <c r="I55" s="24">
        <f t="shared" si="37"/>
        <v>420</v>
      </c>
      <c r="J55" s="24">
        <f t="shared" ref="J55:V55" si="39">J56</f>
        <v>895000</v>
      </c>
      <c r="K55" s="24"/>
      <c r="L55" s="24">
        <f t="shared" si="39"/>
        <v>895000</v>
      </c>
      <c r="M55" s="24">
        <f t="shared" si="39"/>
        <v>0</v>
      </c>
      <c r="N55" s="24">
        <f t="shared" si="39"/>
        <v>-365000</v>
      </c>
      <c r="O55" s="24">
        <f t="shared" si="39"/>
        <v>840000</v>
      </c>
      <c r="P55" s="24">
        <f t="shared" si="39"/>
        <v>840000</v>
      </c>
      <c r="Q55" s="24">
        <f t="shared" si="39"/>
        <v>475000</v>
      </c>
      <c r="R55" s="48">
        <f t="shared" si="39"/>
        <v>427500</v>
      </c>
      <c r="S55" s="24">
        <f t="shared" si="39"/>
        <v>427500</v>
      </c>
      <c r="T55" s="24">
        <f t="shared" si="39"/>
        <v>0</v>
      </c>
      <c r="U55" s="24">
        <f t="shared" si="39"/>
        <v>47500</v>
      </c>
      <c r="V55" s="24">
        <f t="shared" si="39"/>
        <v>0</v>
      </c>
      <c r="W55" s="49"/>
    </row>
    <row r="56" spans="1:23" s="4" customFormat="1" ht="27" hidden="1" customHeight="1" x14ac:dyDescent="0.15">
      <c r="A56" s="18" t="s">
        <v>141</v>
      </c>
      <c r="B56" s="25" t="s">
        <v>142</v>
      </c>
      <c r="C56" s="25" t="s">
        <v>142</v>
      </c>
      <c r="D56" s="20">
        <f t="shared" si="21"/>
        <v>1260000</v>
      </c>
      <c r="E56" s="21">
        <v>960000</v>
      </c>
      <c r="F56" s="21">
        <v>0</v>
      </c>
      <c r="G56" s="21">
        <v>300000</v>
      </c>
      <c r="H56" s="22">
        <v>475</v>
      </c>
      <c r="I56" s="22">
        <v>420</v>
      </c>
      <c r="J56" s="36">
        <f t="shared" si="22"/>
        <v>895000</v>
      </c>
      <c r="K56" s="37">
        <v>1</v>
      </c>
      <c r="L56" s="20">
        <f t="shared" si="23"/>
        <v>895000</v>
      </c>
      <c r="M56" s="20"/>
      <c r="N56" s="36">
        <f t="shared" si="24"/>
        <v>-365000</v>
      </c>
      <c r="O56" s="38">
        <f t="shared" si="25"/>
        <v>840000</v>
      </c>
      <c r="P56" s="39">
        <f t="shared" si="26"/>
        <v>840000</v>
      </c>
      <c r="Q56" s="39">
        <f t="shared" si="27"/>
        <v>475000</v>
      </c>
      <c r="R56" s="50">
        <f t="shared" si="28"/>
        <v>427500</v>
      </c>
      <c r="S56" s="39">
        <v>427500</v>
      </c>
      <c r="T56" s="39">
        <f t="shared" si="29"/>
        <v>0</v>
      </c>
      <c r="U56" s="39">
        <f t="shared" si="30"/>
        <v>47500</v>
      </c>
      <c r="V56" s="38">
        <f t="shared" si="31"/>
        <v>0</v>
      </c>
      <c r="W56" s="51"/>
    </row>
    <row r="57" spans="1:23" s="4" customFormat="1" ht="27" hidden="1" customHeight="1" x14ac:dyDescent="0.15">
      <c r="A57" s="16" t="s">
        <v>143</v>
      </c>
      <c r="B57" s="23" t="s">
        <v>144</v>
      </c>
      <c r="C57" s="23" t="s">
        <v>144</v>
      </c>
      <c r="D57" s="27">
        <f>D58</f>
        <v>5652000</v>
      </c>
      <c r="E57" s="27">
        <f>E58</f>
        <v>4352000</v>
      </c>
      <c r="F57" s="27">
        <f>F58</f>
        <v>0</v>
      </c>
      <c r="G57" s="27">
        <f>G58</f>
        <v>1300000</v>
      </c>
      <c r="H57" s="27">
        <f t="shared" si="36"/>
        <v>1954</v>
      </c>
      <c r="I57" s="27">
        <f t="shared" si="37"/>
        <v>2206</v>
      </c>
      <c r="J57" s="27">
        <f t="shared" ref="J57:V57" si="40">J58</f>
        <v>4160000</v>
      </c>
      <c r="K57" s="27"/>
      <c r="L57" s="27">
        <f t="shared" si="40"/>
        <v>4160000</v>
      </c>
      <c r="M57" s="27">
        <f t="shared" si="40"/>
        <v>0</v>
      </c>
      <c r="N57" s="27">
        <f t="shared" si="40"/>
        <v>-1492000</v>
      </c>
      <c r="O57" s="27">
        <f t="shared" si="40"/>
        <v>4412000</v>
      </c>
      <c r="P57" s="27">
        <f t="shared" si="40"/>
        <v>4412000</v>
      </c>
      <c r="Q57" s="27">
        <f t="shared" si="40"/>
        <v>2920000</v>
      </c>
      <c r="R57" s="52">
        <f t="shared" si="40"/>
        <v>2628000</v>
      </c>
      <c r="S57" s="27">
        <f t="shared" si="40"/>
        <v>2628000</v>
      </c>
      <c r="T57" s="27">
        <f t="shared" si="40"/>
        <v>0</v>
      </c>
      <c r="U57" s="27">
        <f t="shared" si="40"/>
        <v>292000</v>
      </c>
      <c r="V57" s="27">
        <f t="shared" si="40"/>
        <v>0</v>
      </c>
      <c r="W57" s="49"/>
    </row>
    <row r="58" spans="1:23" s="4" customFormat="1" ht="27" hidden="1" customHeight="1" x14ac:dyDescent="0.15">
      <c r="A58" s="18" t="s">
        <v>143</v>
      </c>
      <c r="B58" s="25" t="s">
        <v>144</v>
      </c>
      <c r="C58" s="25" t="s">
        <v>144</v>
      </c>
      <c r="D58" s="20">
        <f t="shared" si="21"/>
        <v>5652000</v>
      </c>
      <c r="E58" s="21">
        <v>4352000</v>
      </c>
      <c r="F58" s="21">
        <v>0</v>
      </c>
      <c r="G58" s="21">
        <v>1300000</v>
      </c>
      <c r="H58" s="22">
        <v>1954</v>
      </c>
      <c r="I58" s="22">
        <v>2206</v>
      </c>
      <c r="J58" s="36">
        <f t="shared" si="22"/>
        <v>4160000</v>
      </c>
      <c r="K58" s="37">
        <v>1</v>
      </c>
      <c r="L58" s="20">
        <f t="shared" si="23"/>
        <v>4160000</v>
      </c>
      <c r="M58" s="20"/>
      <c r="N58" s="36">
        <f t="shared" si="24"/>
        <v>-1492000</v>
      </c>
      <c r="O58" s="38">
        <f t="shared" si="25"/>
        <v>4412000</v>
      </c>
      <c r="P58" s="39">
        <f t="shared" si="26"/>
        <v>4412000</v>
      </c>
      <c r="Q58" s="39">
        <f t="shared" si="27"/>
        <v>2920000</v>
      </c>
      <c r="R58" s="50">
        <f t="shared" si="28"/>
        <v>2628000</v>
      </c>
      <c r="S58" s="39">
        <v>2628000</v>
      </c>
      <c r="T58" s="39">
        <f t="shared" si="29"/>
        <v>0</v>
      </c>
      <c r="U58" s="39">
        <f t="shared" si="30"/>
        <v>292000</v>
      </c>
      <c r="V58" s="38">
        <f t="shared" si="31"/>
        <v>0</v>
      </c>
      <c r="W58" s="51"/>
    </row>
    <row r="59" spans="1:23" s="4" customFormat="1" ht="27" hidden="1" customHeight="1" x14ac:dyDescent="0.15">
      <c r="A59" s="16" t="s">
        <v>145</v>
      </c>
      <c r="B59" s="23" t="s">
        <v>146</v>
      </c>
      <c r="C59" s="23" t="s">
        <v>146</v>
      </c>
      <c r="D59" s="24">
        <f t="shared" ref="D59:I59" si="41">D60</f>
        <v>1717700</v>
      </c>
      <c r="E59" s="24">
        <f t="shared" si="41"/>
        <v>1300500</v>
      </c>
      <c r="F59" s="24">
        <f t="shared" si="41"/>
        <v>0</v>
      </c>
      <c r="G59" s="24">
        <f t="shared" si="41"/>
        <v>417200</v>
      </c>
      <c r="H59" s="24">
        <f t="shared" si="41"/>
        <v>801</v>
      </c>
      <c r="I59" s="24">
        <f t="shared" si="41"/>
        <v>765</v>
      </c>
      <c r="J59" s="24">
        <f t="shared" ref="J59:V59" si="42">J60</f>
        <v>1566000</v>
      </c>
      <c r="K59" s="24"/>
      <c r="L59" s="24">
        <f t="shared" si="42"/>
        <v>1331100</v>
      </c>
      <c r="M59" s="24">
        <f t="shared" si="42"/>
        <v>0</v>
      </c>
      <c r="N59" s="24">
        <f t="shared" si="42"/>
        <v>-386600</v>
      </c>
      <c r="O59" s="24">
        <f t="shared" si="42"/>
        <v>1530000</v>
      </c>
      <c r="P59" s="24">
        <f t="shared" si="42"/>
        <v>1300500</v>
      </c>
      <c r="Q59" s="24">
        <f t="shared" si="42"/>
        <v>913900</v>
      </c>
      <c r="R59" s="48">
        <f t="shared" si="42"/>
        <v>822510</v>
      </c>
      <c r="S59" s="24">
        <f t="shared" si="42"/>
        <v>822510</v>
      </c>
      <c r="T59" s="24">
        <f t="shared" si="42"/>
        <v>0</v>
      </c>
      <c r="U59" s="24">
        <f t="shared" si="42"/>
        <v>91390</v>
      </c>
      <c r="V59" s="24">
        <f t="shared" si="42"/>
        <v>0</v>
      </c>
      <c r="W59" s="49"/>
    </row>
    <row r="60" spans="1:23" s="4" customFormat="1" ht="27" hidden="1" customHeight="1" x14ac:dyDescent="0.15">
      <c r="A60" s="18" t="s">
        <v>145</v>
      </c>
      <c r="B60" s="25" t="s">
        <v>146</v>
      </c>
      <c r="C60" s="25" t="s">
        <v>146</v>
      </c>
      <c r="D60" s="20">
        <f t="shared" si="21"/>
        <v>1717700</v>
      </c>
      <c r="E60" s="21">
        <v>1300500</v>
      </c>
      <c r="F60" s="21">
        <v>0</v>
      </c>
      <c r="G60" s="21">
        <v>417200</v>
      </c>
      <c r="H60" s="22">
        <v>801</v>
      </c>
      <c r="I60" s="22">
        <v>765</v>
      </c>
      <c r="J60" s="36">
        <f t="shared" si="22"/>
        <v>1566000</v>
      </c>
      <c r="K60" s="37">
        <v>0.85</v>
      </c>
      <c r="L60" s="20">
        <f t="shared" si="23"/>
        <v>1331100</v>
      </c>
      <c r="M60" s="20"/>
      <c r="N60" s="36">
        <f t="shared" si="24"/>
        <v>-386600</v>
      </c>
      <c r="O60" s="38">
        <f t="shared" si="25"/>
        <v>1530000</v>
      </c>
      <c r="P60" s="39">
        <f t="shared" si="26"/>
        <v>1300500</v>
      </c>
      <c r="Q60" s="39">
        <f t="shared" si="27"/>
        <v>913900</v>
      </c>
      <c r="R60" s="50">
        <f t="shared" si="28"/>
        <v>822510</v>
      </c>
      <c r="S60" s="39">
        <v>822510</v>
      </c>
      <c r="T60" s="39">
        <f t="shared" si="29"/>
        <v>0</v>
      </c>
      <c r="U60" s="39">
        <f t="shared" si="30"/>
        <v>91390</v>
      </c>
      <c r="V60" s="38">
        <f t="shared" si="31"/>
        <v>0</v>
      </c>
      <c r="W60" s="51"/>
    </row>
    <row r="61" spans="1:23" s="4" customFormat="1" ht="27" hidden="1" customHeight="1" x14ac:dyDescent="0.15">
      <c r="A61" s="16" t="s">
        <v>147</v>
      </c>
      <c r="B61" s="23" t="s">
        <v>148</v>
      </c>
      <c r="C61" s="23" t="s">
        <v>148</v>
      </c>
      <c r="D61" s="24">
        <f t="shared" ref="D61:I61" si="43">SUM(D62:D65)</f>
        <v>11956300</v>
      </c>
      <c r="E61" s="24">
        <f t="shared" si="43"/>
        <v>11784600</v>
      </c>
      <c r="F61" s="24">
        <f t="shared" si="43"/>
        <v>-171700</v>
      </c>
      <c r="G61" s="24">
        <f t="shared" si="43"/>
        <v>0</v>
      </c>
      <c r="H61" s="24">
        <f t="shared" si="43"/>
        <v>6310</v>
      </c>
      <c r="I61" s="24">
        <f t="shared" si="43"/>
        <v>6118</v>
      </c>
      <c r="J61" s="24">
        <f t="shared" ref="J61:V61" si="44">SUM(J62:J65)</f>
        <v>12428000</v>
      </c>
      <c r="K61" s="24"/>
      <c r="L61" s="24">
        <f t="shared" si="44"/>
        <v>11403800</v>
      </c>
      <c r="M61" s="24">
        <f t="shared" si="44"/>
        <v>0</v>
      </c>
      <c r="N61" s="24">
        <f t="shared" si="44"/>
        <v>-552500</v>
      </c>
      <c r="O61" s="24">
        <f t="shared" si="44"/>
        <v>12236000</v>
      </c>
      <c r="P61" s="24">
        <f t="shared" si="44"/>
        <v>11240000</v>
      </c>
      <c r="Q61" s="24">
        <f t="shared" si="44"/>
        <v>10687500</v>
      </c>
      <c r="R61" s="48">
        <f t="shared" si="44"/>
        <v>9618750</v>
      </c>
      <c r="S61" s="24">
        <f t="shared" si="44"/>
        <v>9618750</v>
      </c>
      <c r="T61" s="24">
        <f t="shared" si="44"/>
        <v>0</v>
      </c>
      <c r="U61" s="24">
        <f t="shared" si="44"/>
        <v>1068750</v>
      </c>
      <c r="V61" s="24">
        <f t="shared" si="44"/>
        <v>0</v>
      </c>
      <c r="W61" s="49"/>
    </row>
    <row r="62" spans="1:23" s="4" customFormat="1" ht="27" hidden="1" customHeight="1" x14ac:dyDescent="0.15">
      <c r="A62" s="18" t="s">
        <v>149</v>
      </c>
      <c r="B62" s="25" t="s">
        <v>150</v>
      </c>
      <c r="C62" s="25" t="s">
        <v>151</v>
      </c>
      <c r="D62" s="20">
        <f t="shared" si="21"/>
        <v>2376600</v>
      </c>
      <c r="E62" s="21">
        <v>2376600</v>
      </c>
      <c r="F62" s="21">
        <v>0</v>
      </c>
      <c r="G62" s="21"/>
      <c r="H62" s="22">
        <v>1274</v>
      </c>
      <c r="I62" s="22">
        <v>1346</v>
      </c>
      <c r="J62" s="36">
        <f t="shared" si="22"/>
        <v>2620000</v>
      </c>
      <c r="K62" s="37">
        <v>0.85</v>
      </c>
      <c r="L62" s="20">
        <f t="shared" si="23"/>
        <v>2227000</v>
      </c>
      <c r="M62" s="20"/>
      <c r="N62" s="36">
        <f t="shared" si="24"/>
        <v>-149600</v>
      </c>
      <c r="O62" s="38">
        <f t="shared" si="25"/>
        <v>2692000</v>
      </c>
      <c r="P62" s="39">
        <f t="shared" si="26"/>
        <v>2288200</v>
      </c>
      <c r="Q62" s="39">
        <f t="shared" si="27"/>
        <v>2138600</v>
      </c>
      <c r="R62" s="50">
        <f t="shared" si="28"/>
        <v>1924740</v>
      </c>
      <c r="S62" s="39">
        <v>1924740</v>
      </c>
      <c r="T62" s="39">
        <f t="shared" si="29"/>
        <v>0</v>
      </c>
      <c r="U62" s="39">
        <f t="shared" si="30"/>
        <v>213860</v>
      </c>
      <c r="V62" s="38">
        <f t="shared" si="31"/>
        <v>0</v>
      </c>
      <c r="W62" s="51"/>
    </row>
    <row r="63" spans="1:23" s="4" customFormat="1" ht="27" hidden="1" customHeight="1" x14ac:dyDescent="0.15">
      <c r="A63" s="18" t="s">
        <v>152</v>
      </c>
      <c r="B63" s="25" t="s">
        <v>153</v>
      </c>
      <c r="C63" s="25" t="s">
        <v>153</v>
      </c>
      <c r="D63" s="20">
        <f t="shared" si="21"/>
        <v>409700</v>
      </c>
      <c r="E63" s="21">
        <v>238000</v>
      </c>
      <c r="F63" s="21">
        <v>-171700</v>
      </c>
      <c r="G63" s="21"/>
      <c r="H63" s="22">
        <v>135</v>
      </c>
      <c r="I63" s="22">
        <v>138</v>
      </c>
      <c r="J63" s="36">
        <f t="shared" si="22"/>
        <v>273000</v>
      </c>
      <c r="K63" s="37">
        <v>0.85</v>
      </c>
      <c r="L63" s="20">
        <f t="shared" si="23"/>
        <v>232050</v>
      </c>
      <c r="M63" s="20"/>
      <c r="N63" s="36">
        <f t="shared" si="24"/>
        <v>-177650</v>
      </c>
      <c r="O63" s="38">
        <f t="shared" si="25"/>
        <v>276000</v>
      </c>
      <c r="P63" s="39">
        <f t="shared" si="26"/>
        <v>234600</v>
      </c>
      <c r="Q63" s="39">
        <f t="shared" si="27"/>
        <v>56950</v>
      </c>
      <c r="R63" s="50">
        <f t="shared" si="28"/>
        <v>51255</v>
      </c>
      <c r="S63" s="39">
        <v>51255</v>
      </c>
      <c r="T63" s="39">
        <f t="shared" si="29"/>
        <v>0</v>
      </c>
      <c r="U63" s="39">
        <f t="shared" si="30"/>
        <v>5695</v>
      </c>
      <c r="V63" s="38">
        <f t="shared" si="31"/>
        <v>0</v>
      </c>
      <c r="W63" s="51"/>
    </row>
    <row r="64" spans="1:23" s="4" customFormat="1" ht="27" hidden="1" customHeight="1" x14ac:dyDescent="0.15">
      <c r="A64" s="18" t="s">
        <v>154</v>
      </c>
      <c r="B64" s="25" t="s">
        <v>155</v>
      </c>
      <c r="C64" s="25" t="s">
        <v>155</v>
      </c>
      <c r="D64" s="20">
        <f t="shared" si="21"/>
        <v>5600000</v>
      </c>
      <c r="E64" s="21">
        <v>5600000</v>
      </c>
      <c r="F64" s="21">
        <v>0</v>
      </c>
      <c r="G64" s="21"/>
      <c r="H64" s="22">
        <v>2802</v>
      </c>
      <c r="I64" s="22">
        <v>2798</v>
      </c>
      <c r="J64" s="36">
        <f t="shared" si="22"/>
        <v>5600000</v>
      </c>
      <c r="K64" s="37">
        <v>1</v>
      </c>
      <c r="L64" s="20">
        <f t="shared" si="23"/>
        <v>5600000</v>
      </c>
      <c r="M64" s="20"/>
      <c r="N64" s="36">
        <f t="shared" si="24"/>
        <v>0</v>
      </c>
      <c r="O64" s="38">
        <f t="shared" si="25"/>
        <v>5596000</v>
      </c>
      <c r="P64" s="39">
        <f t="shared" si="26"/>
        <v>5596000</v>
      </c>
      <c r="Q64" s="39">
        <f t="shared" si="27"/>
        <v>5596000</v>
      </c>
      <c r="R64" s="50">
        <f t="shared" si="28"/>
        <v>5036400</v>
      </c>
      <c r="S64" s="39">
        <v>5036400</v>
      </c>
      <c r="T64" s="39">
        <f t="shared" si="29"/>
        <v>0</v>
      </c>
      <c r="U64" s="39">
        <f t="shared" si="30"/>
        <v>559600</v>
      </c>
      <c r="V64" s="38">
        <f t="shared" si="31"/>
        <v>0</v>
      </c>
      <c r="W64" s="51"/>
    </row>
    <row r="65" spans="1:23" s="4" customFormat="1" ht="27" hidden="1" customHeight="1" x14ac:dyDescent="0.15">
      <c r="A65" s="18" t="s">
        <v>156</v>
      </c>
      <c r="B65" s="25" t="s">
        <v>157</v>
      </c>
      <c r="C65" s="25" t="s">
        <v>157</v>
      </c>
      <c r="D65" s="20">
        <f t="shared" si="21"/>
        <v>3570000</v>
      </c>
      <c r="E65" s="21">
        <v>3570000</v>
      </c>
      <c r="F65" s="21">
        <v>0</v>
      </c>
      <c r="G65" s="21"/>
      <c r="H65" s="22">
        <v>2099</v>
      </c>
      <c r="I65" s="22">
        <v>1836</v>
      </c>
      <c r="J65" s="36">
        <f t="shared" si="22"/>
        <v>3935000</v>
      </c>
      <c r="K65" s="37">
        <v>0.85</v>
      </c>
      <c r="L65" s="20">
        <f t="shared" si="23"/>
        <v>3344750</v>
      </c>
      <c r="M65" s="20"/>
      <c r="N65" s="36">
        <f t="shared" si="24"/>
        <v>-225250</v>
      </c>
      <c r="O65" s="38">
        <f t="shared" si="25"/>
        <v>3672000</v>
      </c>
      <c r="P65" s="39">
        <f t="shared" si="26"/>
        <v>3121200</v>
      </c>
      <c r="Q65" s="39">
        <f t="shared" si="27"/>
        <v>2895950</v>
      </c>
      <c r="R65" s="50">
        <f t="shared" si="28"/>
        <v>2606355</v>
      </c>
      <c r="S65" s="39">
        <v>2606355</v>
      </c>
      <c r="T65" s="39">
        <f t="shared" si="29"/>
        <v>0</v>
      </c>
      <c r="U65" s="39">
        <f t="shared" si="30"/>
        <v>289595</v>
      </c>
      <c r="V65" s="38">
        <f t="shared" si="31"/>
        <v>0</v>
      </c>
      <c r="W65" s="51"/>
    </row>
    <row r="66" spans="1:23" s="4" customFormat="1" ht="27" hidden="1" customHeight="1" x14ac:dyDescent="0.15">
      <c r="A66" s="16" t="s">
        <v>158</v>
      </c>
      <c r="B66" s="23" t="s">
        <v>159</v>
      </c>
      <c r="C66" s="23" t="s">
        <v>159</v>
      </c>
      <c r="D66" s="27">
        <f>D67</f>
        <v>3600000</v>
      </c>
      <c r="E66" s="27">
        <f>E67</f>
        <v>3600000</v>
      </c>
      <c r="F66" s="27">
        <f>F67</f>
        <v>0</v>
      </c>
      <c r="G66" s="27">
        <f>G67</f>
        <v>0</v>
      </c>
      <c r="H66" s="27">
        <f t="shared" ref="H66:H70" si="45">H67</f>
        <v>1800</v>
      </c>
      <c r="I66" s="27">
        <f t="shared" ref="I66:I70" si="46">I67</f>
        <v>1790</v>
      </c>
      <c r="J66" s="27">
        <f t="shared" ref="J66:V66" si="47">J67</f>
        <v>3590000</v>
      </c>
      <c r="K66" s="27"/>
      <c r="L66" s="27">
        <f t="shared" si="47"/>
        <v>3590000</v>
      </c>
      <c r="M66" s="27">
        <f t="shared" si="47"/>
        <v>0</v>
      </c>
      <c r="N66" s="27">
        <f t="shared" si="47"/>
        <v>-10000</v>
      </c>
      <c r="O66" s="27">
        <f t="shared" si="47"/>
        <v>3580000</v>
      </c>
      <c r="P66" s="27">
        <f t="shared" si="47"/>
        <v>3580000</v>
      </c>
      <c r="Q66" s="27">
        <f t="shared" si="47"/>
        <v>3570000</v>
      </c>
      <c r="R66" s="52">
        <f t="shared" si="47"/>
        <v>3213000</v>
      </c>
      <c r="S66" s="27">
        <f t="shared" si="47"/>
        <v>3213000</v>
      </c>
      <c r="T66" s="27">
        <f t="shared" si="47"/>
        <v>0</v>
      </c>
      <c r="U66" s="27">
        <f t="shared" si="47"/>
        <v>357000</v>
      </c>
      <c r="V66" s="27">
        <f t="shared" si="47"/>
        <v>0</v>
      </c>
      <c r="W66" s="49"/>
    </row>
    <row r="67" spans="1:23" s="4" customFormat="1" ht="27" hidden="1" customHeight="1" x14ac:dyDescent="0.15">
      <c r="A67" s="18" t="s">
        <v>158</v>
      </c>
      <c r="B67" s="25" t="s">
        <v>159</v>
      </c>
      <c r="C67" s="25" t="s">
        <v>159</v>
      </c>
      <c r="D67" s="20">
        <f t="shared" si="21"/>
        <v>3600000</v>
      </c>
      <c r="E67" s="21">
        <v>3600000</v>
      </c>
      <c r="F67" s="21">
        <v>0</v>
      </c>
      <c r="G67" s="21"/>
      <c r="H67" s="22">
        <v>1800</v>
      </c>
      <c r="I67" s="22">
        <v>1790</v>
      </c>
      <c r="J67" s="36">
        <f t="shared" si="22"/>
        <v>3590000</v>
      </c>
      <c r="K67" s="37">
        <v>1</v>
      </c>
      <c r="L67" s="20">
        <f t="shared" si="23"/>
        <v>3590000</v>
      </c>
      <c r="M67" s="20"/>
      <c r="N67" s="36">
        <f t="shared" si="24"/>
        <v>-10000</v>
      </c>
      <c r="O67" s="38">
        <f t="shared" si="25"/>
        <v>3580000</v>
      </c>
      <c r="P67" s="39">
        <f t="shared" si="26"/>
        <v>3580000</v>
      </c>
      <c r="Q67" s="39">
        <f t="shared" si="27"/>
        <v>3570000</v>
      </c>
      <c r="R67" s="50">
        <f t="shared" si="28"/>
        <v>3213000</v>
      </c>
      <c r="S67" s="39">
        <v>3213000</v>
      </c>
      <c r="T67" s="39">
        <f t="shared" si="29"/>
        <v>0</v>
      </c>
      <c r="U67" s="39">
        <f t="shared" si="30"/>
        <v>357000</v>
      </c>
      <c r="V67" s="38">
        <f t="shared" si="31"/>
        <v>0</v>
      </c>
      <c r="W67" s="51"/>
    </row>
    <row r="68" spans="1:23" s="4" customFormat="1" ht="27" hidden="1" customHeight="1" x14ac:dyDescent="0.15">
      <c r="A68" s="16" t="s">
        <v>160</v>
      </c>
      <c r="B68" s="23" t="s">
        <v>161</v>
      </c>
      <c r="C68" s="23" t="s">
        <v>161</v>
      </c>
      <c r="D68" s="27">
        <f>D69</f>
        <v>7160000</v>
      </c>
      <c r="E68" s="27">
        <f>E69</f>
        <v>7160000</v>
      </c>
      <c r="F68" s="27">
        <f>F69</f>
        <v>0</v>
      </c>
      <c r="G68" s="27">
        <f>G69</f>
        <v>0</v>
      </c>
      <c r="H68" s="27">
        <f t="shared" si="45"/>
        <v>3546</v>
      </c>
      <c r="I68" s="27">
        <f t="shared" si="46"/>
        <v>3539</v>
      </c>
      <c r="J68" s="27">
        <f t="shared" ref="J68:V68" si="48">J69</f>
        <v>7085000</v>
      </c>
      <c r="K68" s="27"/>
      <c r="L68" s="27">
        <f t="shared" si="48"/>
        <v>7085000</v>
      </c>
      <c r="M68" s="27">
        <f t="shared" si="48"/>
        <v>0</v>
      </c>
      <c r="N68" s="27">
        <f t="shared" si="48"/>
        <v>-75000</v>
      </c>
      <c r="O68" s="27">
        <f t="shared" si="48"/>
        <v>7078000</v>
      </c>
      <c r="P68" s="27">
        <f t="shared" si="48"/>
        <v>7078000</v>
      </c>
      <c r="Q68" s="27">
        <f t="shared" si="48"/>
        <v>7003000</v>
      </c>
      <c r="R68" s="52">
        <f t="shared" si="48"/>
        <v>6302700</v>
      </c>
      <c r="S68" s="27">
        <f t="shared" si="48"/>
        <v>6302700</v>
      </c>
      <c r="T68" s="27">
        <f t="shared" si="48"/>
        <v>0</v>
      </c>
      <c r="U68" s="27">
        <f t="shared" si="48"/>
        <v>700300</v>
      </c>
      <c r="V68" s="27">
        <f t="shared" si="48"/>
        <v>0</v>
      </c>
      <c r="W68" s="49"/>
    </row>
    <row r="69" spans="1:23" s="4" customFormat="1" ht="27" hidden="1" customHeight="1" x14ac:dyDescent="0.15">
      <c r="A69" s="18" t="s">
        <v>160</v>
      </c>
      <c r="B69" s="25" t="s">
        <v>161</v>
      </c>
      <c r="C69" s="25" t="s">
        <v>161</v>
      </c>
      <c r="D69" s="20">
        <f t="shared" si="21"/>
        <v>7160000</v>
      </c>
      <c r="E69" s="21">
        <v>7160000</v>
      </c>
      <c r="F69" s="21">
        <v>0</v>
      </c>
      <c r="G69" s="21"/>
      <c r="H69" s="22">
        <v>3546</v>
      </c>
      <c r="I69" s="22">
        <v>3539</v>
      </c>
      <c r="J69" s="36">
        <f t="shared" si="22"/>
        <v>7085000</v>
      </c>
      <c r="K69" s="37">
        <v>1</v>
      </c>
      <c r="L69" s="20">
        <f t="shared" si="23"/>
        <v>7085000</v>
      </c>
      <c r="M69" s="20"/>
      <c r="N69" s="36">
        <f t="shared" si="24"/>
        <v>-75000</v>
      </c>
      <c r="O69" s="38">
        <f t="shared" si="25"/>
        <v>7078000</v>
      </c>
      <c r="P69" s="39">
        <f t="shared" si="26"/>
        <v>7078000</v>
      </c>
      <c r="Q69" s="39">
        <f t="shared" si="27"/>
        <v>7003000</v>
      </c>
      <c r="R69" s="50">
        <f t="shared" si="28"/>
        <v>6302700</v>
      </c>
      <c r="S69" s="39">
        <v>6302700</v>
      </c>
      <c r="T69" s="39">
        <f t="shared" si="29"/>
        <v>0</v>
      </c>
      <c r="U69" s="39">
        <f t="shared" si="30"/>
        <v>700300</v>
      </c>
      <c r="V69" s="38">
        <f t="shared" si="31"/>
        <v>0</v>
      </c>
      <c r="W69" s="51" t="s">
        <v>162</v>
      </c>
    </row>
    <row r="70" spans="1:23" s="4" customFormat="1" ht="27" hidden="1" customHeight="1" x14ac:dyDescent="0.15">
      <c r="A70" s="16" t="s">
        <v>163</v>
      </c>
      <c r="B70" s="23" t="s">
        <v>164</v>
      </c>
      <c r="C70" s="23" t="s">
        <v>164</v>
      </c>
      <c r="D70" s="27">
        <f>D71</f>
        <v>7490000</v>
      </c>
      <c r="E70" s="27">
        <f>E71</f>
        <v>7490000</v>
      </c>
      <c r="F70" s="27">
        <f>F71</f>
        <v>0</v>
      </c>
      <c r="G70" s="27">
        <f>G71</f>
        <v>0</v>
      </c>
      <c r="H70" s="27">
        <f t="shared" si="45"/>
        <v>3740</v>
      </c>
      <c r="I70" s="27">
        <f t="shared" si="46"/>
        <v>3725</v>
      </c>
      <c r="J70" s="27">
        <f t="shared" ref="J70:V70" si="49">J71</f>
        <v>7465000</v>
      </c>
      <c r="K70" s="27"/>
      <c r="L70" s="27">
        <f t="shared" si="49"/>
        <v>7465000</v>
      </c>
      <c r="M70" s="27">
        <f t="shared" si="49"/>
        <v>0</v>
      </c>
      <c r="N70" s="27">
        <f t="shared" si="49"/>
        <v>-25000</v>
      </c>
      <c r="O70" s="27">
        <f t="shared" si="49"/>
        <v>7450000</v>
      </c>
      <c r="P70" s="27">
        <f t="shared" si="49"/>
        <v>7450000</v>
      </c>
      <c r="Q70" s="27">
        <f t="shared" si="49"/>
        <v>7425000</v>
      </c>
      <c r="R70" s="52">
        <f t="shared" si="49"/>
        <v>6682500</v>
      </c>
      <c r="S70" s="27">
        <f t="shared" si="49"/>
        <v>6682500</v>
      </c>
      <c r="T70" s="27">
        <f t="shared" si="49"/>
        <v>0</v>
      </c>
      <c r="U70" s="27">
        <f t="shared" si="49"/>
        <v>742500</v>
      </c>
      <c r="V70" s="27">
        <f t="shared" si="49"/>
        <v>0</v>
      </c>
      <c r="W70" s="49"/>
    </row>
    <row r="71" spans="1:23" s="4" customFormat="1" ht="27" hidden="1" customHeight="1" x14ac:dyDescent="0.15">
      <c r="A71" s="18" t="s">
        <v>163</v>
      </c>
      <c r="B71" s="25" t="s">
        <v>164</v>
      </c>
      <c r="C71" s="25" t="s">
        <v>164</v>
      </c>
      <c r="D71" s="20">
        <f t="shared" si="21"/>
        <v>7490000</v>
      </c>
      <c r="E71" s="21">
        <v>7490000</v>
      </c>
      <c r="F71" s="21">
        <v>0</v>
      </c>
      <c r="G71" s="21"/>
      <c r="H71" s="22">
        <v>3740</v>
      </c>
      <c r="I71" s="22">
        <v>3725</v>
      </c>
      <c r="J71" s="36">
        <f t="shared" si="22"/>
        <v>7465000</v>
      </c>
      <c r="K71" s="37">
        <v>1</v>
      </c>
      <c r="L71" s="20">
        <f t="shared" si="23"/>
        <v>7465000</v>
      </c>
      <c r="M71" s="20"/>
      <c r="N71" s="36">
        <f t="shared" si="24"/>
        <v>-25000</v>
      </c>
      <c r="O71" s="38">
        <f t="shared" si="25"/>
        <v>7450000</v>
      </c>
      <c r="P71" s="39">
        <f t="shared" si="26"/>
        <v>7450000</v>
      </c>
      <c r="Q71" s="39">
        <f t="shared" si="27"/>
        <v>7425000</v>
      </c>
      <c r="R71" s="50">
        <f t="shared" si="28"/>
        <v>6682500</v>
      </c>
      <c r="S71" s="39">
        <v>6682500</v>
      </c>
      <c r="T71" s="39">
        <f t="shared" si="29"/>
        <v>0</v>
      </c>
      <c r="U71" s="39">
        <f t="shared" si="30"/>
        <v>742500</v>
      </c>
      <c r="V71" s="38">
        <f t="shared" si="31"/>
        <v>0</v>
      </c>
      <c r="W71" s="51"/>
    </row>
    <row r="72" spans="1:23" s="4" customFormat="1" ht="27" hidden="1" customHeight="1" x14ac:dyDescent="0.15">
      <c r="A72" s="16" t="s">
        <v>165</v>
      </c>
      <c r="B72" s="23" t="s">
        <v>166</v>
      </c>
      <c r="C72" s="23" t="s">
        <v>166</v>
      </c>
      <c r="D72" s="24">
        <f t="shared" ref="D72:I72" si="50">SUM(D73:D77)</f>
        <v>6695200</v>
      </c>
      <c r="E72" s="24">
        <f t="shared" si="50"/>
        <v>6695200</v>
      </c>
      <c r="F72" s="24">
        <f t="shared" si="50"/>
        <v>0</v>
      </c>
      <c r="G72" s="24">
        <f t="shared" si="50"/>
        <v>0</v>
      </c>
      <c r="H72" s="24">
        <f t="shared" si="50"/>
        <v>2916</v>
      </c>
      <c r="I72" s="24">
        <f t="shared" si="50"/>
        <v>2960</v>
      </c>
      <c r="J72" s="24">
        <f t="shared" ref="J72:V72" si="51">SUM(J73:J77)</f>
        <v>5876000</v>
      </c>
      <c r="K72" s="24"/>
      <c r="L72" s="24">
        <f t="shared" si="51"/>
        <v>5627000</v>
      </c>
      <c r="M72" s="24">
        <f t="shared" si="51"/>
        <v>0</v>
      </c>
      <c r="N72" s="24">
        <f t="shared" si="51"/>
        <v>-1068200</v>
      </c>
      <c r="O72" s="24">
        <f t="shared" si="51"/>
        <v>5920000</v>
      </c>
      <c r="P72" s="24">
        <f t="shared" si="51"/>
        <v>5678500</v>
      </c>
      <c r="Q72" s="24">
        <f t="shared" si="51"/>
        <v>4610300</v>
      </c>
      <c r="R72" s="48">
        <f t="shared" si="51"/>
        <v>4149270</v>
      </c>
      <c r="S72" s="24">
        <f t="shared" si="51"/>
        <v>4149270</v>
      </c>
      <c r="T72" s="24">
        <f t="shared" si="51"/>
        <v>0</v>
      </c>
      <c r="U72" s="24">
        <f t="shared" si="51"/>
        <v>461030</v>
      </c>
      <c r="V72" s="24">
        <f t="shared" si="51"/>
        <v>0</v>
      </c>
      <c r="W72" s="49"/>
    </row>
    <row r="73" spans="1:23" s="4" customFormat="1" ht="27" hidden="1" customHeight="1" x14ac:dyDescent="0.15">
      <c r="A73" s="18" t="s">
        <v>167</v>
      </c>
      <c r="B73" s="25" t="s">
        <v>168</v>
      </c>
      <c r="C73" s="25" t="s">
        <v>169</v>
      </c>
      <c r="D73" s="20">
        <f t="shared" si="21"/>
        <v>1421200</v>
      </c>
      <c r="E73" s="21">
        <v>1421200</v>
      </c>
      <c r="F73" s="21">
        <v>0</v>
      </c>
      <c r="G73" s="21"/>
      <c r="H73" s="22">
        <v>855</v>
      </c>
      <c r="I73" s="22">
        <v>805</v>
      </c>
      <c r="J73" s="36">
        <f t="shared" si="22"/>
        <v>1660000</v>
      </c>
      <c r="K73" s="37">
        <v>0.85</v>
      </c>
      <c r="L73" s="20">
        <f t="shared" si="23"/>
        <v>1411000</v>
      </c>
      <c r="M73" s="20"/>
      <c r="N73" s="36">
        <f t="shared" si="24"/>
        <v>-10200</v>
      </c>
      <c r="O73" s="38">
        <f t="shared" si="25"/>
        <v>1610000</v>
      </c>
      <c r="P73" s="39">
        <f t="shared" si="26"/>
        <v>1368500</v>
      </c>
      <c r="Q73" s="39">
        <f t="shared" si="27"/>
        <v>1358300</v>
      </c>
      <c r="R73" s="50">
        <f t="shared" si="28"/>
        <v>1222470</v>
      </c>
      <c r="S73" s="39">
        <v>1222470</v>
      </c>
      <c r="T73" s="39">
        <f t="shared" si="29"/>
        <v>0</v>
      </c>
      <c r="U73" s="39">
        <f t="shared" si="30"/>
        <v>135830</v>
      </c>
      <c r="V73" s="38">
        <f t="shared" si="31"/>
        <v>0</v>
      </c>
      <c r="W73" s="51"/>
    </row>
    <row r="74" spans="1:23" s="4" customFormat="1" ht="27" hidden="1" customHeight="1" x14ac:dyDescent="0.15">
      <c r="A74" s="18" t="s">
        <v>170</v>
      </c>
      <c r="B74" s="25" t="s">
        <v>171</v>
      </c>
      <c r="C74" s="25" t="s">
        <v>171</v>
      </c>
      <c r="D74" s="20">
        <f t="shared" si="21"/>
        <v>1462000</v>
      </c>
      <c r="E74" s="21">
        <v>1462000</v>
      </c>
      <c r="F74" s="21">
        <v>0</v>
      </c>
      <c r="G74" s="21"/>
      <c r="H74" s="22">
        <v>490</v>
      </c>
      <c r="I74" s="22">
        <v>539</v>
      </c>
      <c r="J74" s="36">
        <f t="shared" si="22"/>
        <v>1029000</v>
      </c>
      <c r="K74" s="37">
        <v>1</v>
      </c>
      <c r="L74" s="20">
        <f t="shared" si="23"/>
        <v>1029000</v>
      </c>
      <c r="M74" s="20"/>
      <c r="N74" s="36">
        <f t="shared" si="24"/>
        <v>-433000</v>
      </c>
      <c r="O74" s="38">
        <f t="shared" si="25"/>
        <v>1078000</v>
      </c>
      <c r="P74" s="39">
        <f t="shared" si="26"/>
        <v>1078000</v>
      </c>
      <c r="Q74" s="39">
        <f t="shared" si="27"/>
        <v>645000</v>
      </c>
      <c r="R74" s="50">
        <f t="shared" si="28"/>
        <v>580500</v>
      </c>
      <c r="S74" s="39">
        <v>580500</v>
      </c>
      <c r="T74" s="39">
        <f t="shared" si="29"/>
        <v>0</v>
      </c>
      <c r="U74" s="39">
        <f t="shared" si="30"/>
        <v>64500</v>
      </c>
      <c r="V74" s="38">
        <f t="shared" si="31"/>
        <v>0</v>
      </c>
      <c r="W74" s="51"/>
    </row>
    <row r="75" spans="1:23" s="4" customFormat="1" ht="27" hidden="1" customHeight="1" x14ac:dyDescent="0.15">
      <c r="A75" s="18" t="s">
        <v>172</v>
      </c>
      <c r="B75" s="25" t="s">
        <v>173</v>
      </c>
      <c r="C75" s="25" t="s">
        <v>173</v>
      </c>
      <c r="D75" s="20">
        <f t="shared" si="21"/>
        <v>2000000</v>
      </c>
      <c r="E75" s="21">
        <v>2000000</v>
      </c>
      <c r="F75" s="21">
        <v>0</v>
      </c>
      <c r="G75" s="21"/>
      <c r="H75" s="22">
        <v>810</v>
      </c>
      <c r="I75" s="22">
        <v>769</v>
      </c>
      <c r="J75" s="36">
        <f t="shared" si="22"/>
        <v>1579000</v>
      </c>
      <c r="K75" s="37">
        <v>1</v>
      </c>
      <c r="L75" s="20">
        <f t="shared" si="23"/>
        <v>1579000</v>
      </c>
      <c r="M75" s="20"/>
      <c r="N75" s="36">
        <f t="shared" si="24"/>
        <v>-421000</v>
      </c>
      <c r="O75" s="38">
        <f t="shared" si="25"/>
        <v>1538000</v>
      </c>
      <c r="P75" s="39">
        <f t="shared" si="26"/>
        <v>1538000</v>
      </c>
      <c r="Q75" s="39">
        <f t="shared" si="27"/>
        <v>1117000</v>
      </c>
      <c r="R75" s="50">
        <f t="shared" si="28"/>
        <v>1005300</v>
      </c>
      <c r="S75" s="39">
        <v>1005300</v>
      </c>
      <c r="T75" s="39">
        <f t="shared" si="29"/>
        <v>0</v>
      </c>
      <c r="U75" s="39">
        <f t="shared" si="30"/>
        <v>111700</v>
      </c>
      <c r="V75" s="38">
        <f t="shared" si="31"/>
        <v>0</v>
      </c>
      <c r="W75" s="51"/>
    </row>
    <row r="76" spans="1:23" s="4" customFormat="1" ht="27" hidden="1" customHeight="1" x14ac:dyDescent="0.15">
      <c r="A76" s="18" t="s">
        <v>174</v>
      </c>
      <c r="B76" s="25" t="s">
        <v>175</v>
      </c>
      <c r="C76" s="25" t="s">
        <v>175</v>
      </c>
      <c r="D76" s="20">
        <f t="shared" ref="D76:D106" si="52">E76-F76+G76</f>
        <v>920000</v>
      </c>
      <c r="E76" s="21">
        <v>920000</v>
      </c>
      <c r="F76" s="21">
        <v>0</v>
      </c>
      <c r="G76" s="21"/>
      <c r="H76" s="22">
        <v>425</v>
      </c>
      <c r="I76" s="22">
        <v>461</v>
      </c>
      <c r="J76" s="36">
        <f t="shared" ref="J76:J98" si="53">(H76+I76)*1000</f>
        <v>886000</v>
      </c>
      <c r="K76" s="37">
        <v>1</v>
      </c>
      <c r="L76" s="20">
        <f t="shared" ref="L76:L98" si="54">J76*K76</f>
        <v>886000</v>
      </c>
      <c r="M76" s="20"/>
      <c r="N76" s="36">
        <f t="shared" ref="N76:N98" si="55">L76-(D76-M76)</f>
        <v>-34000</v>
      </c>
      <c r="O76" s="38">
        <f t="shared" ref="O76:O98" si="56">I76*2000</f>
        <v>922000</v>
      </c>
      <c r="P76" s="39">
        <f t="shared" ref="P76:P98" si="57">O76*K76</f>
        <v>922000</v>
      </c>
      <c r="Q76" s="39">
        <f t="shared" ref="Q76:Q98" si="58">IF(P76+N76&lt;=0,0,P76+N76)</f>
        <v>888000</v>
      </c>
      <c r="R76" s="50">
        <f t="shared" ref="R76:R106" si="59">Q76*0.9</f>
        <v>799200</v>
      </c>
      <c r="S76" s="39">
        <v>799200</v>
      </c>
      <c r="T76" s="39">
        <f t="shared" ref="T76:T98" si="60">R76-S76</f>
        <v>0</v>
      </c>
      <c r="U76" s="39">
        <f t="shared" ref="U76:U98" si="61">Q76-R76</f>
        <v>88800</v>
      </c>
      <c r="V76" s="38">
        <f t="shared" ref="V76:V98" si="62">IF(P76+N76&lt;0,P76+N76,0)</f>
        <v>0</v>
      </c>
      <c r="W76" s="51"/>
    </row>
    <row r="77" spans="1:23" s="4" customFormat="1" ht="27" hidden="1" customHeight="1" x14ac:dyDescent="0.15">
      <c r="A77" s="18" t="s">
        <v>176</v>
      </c>
      <c r="B77" s="25" t="s">
        <v>177</v>
      </c>
      <c r="C77" s="25" t="s">
        <v>177</v>
      </c>
      <c r="D77" s="20">
        <f t="shared" si="52"/>
        <v>892000</v>
      </c>
      <c r="E77" s="21">
        <v>892000</v>
      </c>
      <c r="F77" s="21">
        <v>0</v>
      </c>
      <c r="G77" s="21"/>
      <c r="H77" s="22">
        <v>336</v>
      </c>
      <c r="I77" s="22">
        <v>386</v>
      </c>
      <c r="J77" s="36">
        <f t="shared" si="53"/>
        <v>722000</v>
      </c>
      <c r="K77" s="37">
        <v>1</v>
      </c>
      <c r="L77" s="20">
        <f t="shared" si="54"/>
        <v>722000</v>
      </c>
      <c r="M77" s="20"/>
      <c r="N77" s="36">
        <f t="shared" si="55"/>
        <v>-170000</v>
      </c>
      <c r="O77" s="38">
        <f t="shared" si="56"/>
        <v>772000</v>
      </c>
      <c r="P77" s="39">
        <f t="shared" si="57"/>
        <v>772000</v>
      </c>
      <c r="Q77" s="39">
        <f t="shared" si="58"/>
        <v>602000</v>
      </c>
      <c r="R77" s="50">
        <f t="shared" si="59"/>
        <v>541800</v>
      </c>
      <c r="S77" s="39">
        <v>541800</v>
      </c>
      <c r="T77" s="39">
        <f t="shared" si="60"/>
        <v>0</v>
      </c>
      <c r="U77" s="39">
        <f t="shared" si="61"/>
        <v>60200</v>
      </c>
      <c r="V77" s="38">
        <f t="shared" si="62"/>
        <v>0</v>
      </c>
      <c r="W77" s="51"/>
    </row>
    <row r="78" spans="1:23" s="4" customFormat="1" ht="27" hidden="1" customHeight="1" x14ac:dyDescent="0.15">
      <c r="A78" s="16" t="s">
        <v>178</v>
      </c>
      <c r="B78" s="23" t="s">
        <v>179</v>
      </c>
      <c r="C78" s="23" t="s">
        <v>179</v>
      </c>
      <c r="D78" s="24">
        <f>D79</f>
        <v>3772000</v>
      </c>
      <c r="E78" s="24">
        <f>E79</f>
        <v>3772000</v>
      </c>
      <c r="F78" s="24">
        <f>F79</f>
        <v>0</v>
      </c>
      <c r="G78" s="24">
        <f>G79</f>
        <v>0</v>
      </c>
      <c r="H78" s="24">
        <f t="shared" ref="H78:H82" si="63">H79</f>
        <v>1886</v>
      </c>
      <c r="I78" s="24">
        <f t="shared" ref="I78:I82" si="64">I79</f>
        <v>1886</v>
      </c>
      <c r="J78" s="24">
        <f t="shared" ref="J78:V78" si="65">J79</f>
        <v>3772000</v>
      </c>
      <c r="K78" s="24"/>
      <c r="L78" s="24">
        <f t="shared" si="65"/>
        <v>3772000</v>
      </c>
      <c r="M78" s="24">
        <f t="shared" si="65"/>
        <v>0</v>
      </c>
      <c r="N78" s="24">
        <f t="shared" si="65"/>
        <v>0</v>
      </c>
      <c r="O78" s="24">
        <f t="shared" si="65"/>
        <v>3772000</v>
      </c>
      <c r="P78" s="24">
        <f t="shared" si="65"/>
        <v>3772000</v>
      </c>
      <c r="Q78" s="24">
        <f t="shared" si="65"/>
        <v>3772000</v>
      </c>
      <c r="R78" s="48">
        <f t="shared" si="65"/>
        <v>3394800</v>
      </c>
      <c r="S78" s="24">
        <f t="shared" si="65"/>
        <v>3394800</v>
      </c>
      <c r="T78" s="24">
        <f t="shared" si="65"/>
        <v>0</v>
      </c>
      <c r="U78" s="24">
        <f t="shared" si="65"/>
        <v>377200</v>
      </c>
      <c r="V78" s="24">
        <f t="shared" si="65"/>
        <v>0</v>
      </c>
      <c r="W78" s="49"/>
    </row>
    <row r="79" spans="1:23" s="4" customFormat="1" ht="27" hidden="1" customHeight="1" x14ac:dyDescent="0.15">
      <c r="A79" s="18" t="s">
        <v>178</v>
      </c>
      <c r="B79" s="25" t="s">
        <v>179</v>
      </c>
      <c r="C79" s="25" t="s">
        <v>179</v>
      </c>
      <c r="D79" s="20">
        <f t="shared" si="52"/>
        <v>3772000</v>
      </c>
      <c r="E79" s="21">
        <v>3772000</v>
      </c>
      <c r="F79" s="21">
        <v>0</v>
      </c>
      <c r="G79" s="21"/>
      <c r="H79" s="22">
        <v>1886</v>
      </c>
      <c r="I79" s="22">
        <v>1886</v>
      </c>
      <c r="J79" s="36">
        <f t="shared" si="53"/>
        <v>3772000</v>
      </c>
      <c r="K79" s="37">
        <v>1</v>
      </c>
      <c r="L79" s="20">
        <f t="shared" si="54"/>
        <v>3772000</v>
      </c>
      <c r="M79" s="20"/>
      <c r="N79" s="36">
        <f t="shared" si="55"/>
        <v>0</v>
      </c>
      <c r="O79" s="38">
        <f t="shared" si="56"/>
        <v>3772000</v>
      </c>
      <c r="P79" s="39">
        <f t="shared" si="57"/>
        <v>3772000</v>
      </c>
      <c r="Q79" s="39">
        <f t="shared" si="58"/>
        <v>3772000</v>
      </c>
      <c r="R79" s="50">
        <f t="shared" si="59"/>
        <v>3394800</v>
      </c>
      <c r="S79" s="39">
        <v>3394800</v>
      </c>
      <c r="T79" s="39">
        <f t="shared" si="60"/>
        <v>0</v>
      </c>
      <c r="U79" s="39">
        <f t="shared" si="61"/>
        <v>377200</v>
      </c>
      <c r="V79" s="38">
        <f t="shared" si="62"/>
        <v>0</v>
      </c>
      <c r="W79" s="51"/>
    </row>
    <row r="80" spans="1:23" s="4" customFormat="1" ht="27" hidden="1" customHeight="1" x14ac:dyDescent="0.15">
      <c r="A80" s="16" t="s">
        <v>180</v>
      </c>
      <c r="B80" s="23" t="s">
        <v>181</v>
      </c>
      <c r="C80" s="23" t="s">
        <v>181</v>
      </c>
      <c r="D80" s="27">
        <f>D81</f>
        <v>12000000</v>
      </c>
      <c r="E80" s="27">
        <f>E81</f>
        <v>12000000</v>
      </c>
      <c r="F80" s="27">
        <f>F81</f>
        <v>0</v>
      </c>
      <c r="G80" s="27">
        <f>G81</f>
        <v>0</v>
      </c>
      <c r="H80" s="27">
        <f t="shared" si="63"/>
        <v>5756</v>
      </c>
      <c r="I80" s="27">
        <f t="shared" si="64"/>
        <v>5604</v>
      </c>
      <c r="J80" s="27">
        <f t="shared" ref="J80:V80" si="66">J81</f>
        <v>11360000</v>
      </c>
      <c r="K80" s="27"/>
      <c r="L80" s="27">
        <f t="shared" si="66"/>
        <v>11360000</v>
      </c>
      <c r="M80" s="27">
        <f t="shared" si="66"/>
        <v>0</v>
      </c>
      <c r="N80" s="27">
        <f t="shared" si="66"/>
        <v>-640000</v>
      </c>
      <c r="O80" s="27">
        <f t="shared" si="66"/>
        <v>11208000</v>
      </c>
      <c r="P80" s="27">
        <f t="shared" si="66"/>
        <v>11208000</v>
      </c>
      <c r="Q80" s="27">
        <f t="shared" si="66"/>
        <v>10568000</v>
      </c>
      <c r="R80" s="52">
        <f t="shared" si="66"/>
        <v>9511200</v>
      </c>
      <c r="S80" s="27">
        <f t="shared" si="66"/>
        <v>9511200</v>
      </c>
      <c r="T80" s="27">
        <f t="shared" si="66"/>
        <v>0</v>
      </c>
      <c r="U80" s="27">
        <f t="shared" si="66"/>
        <v>1056800</v>
      </c>
      <c r="V80" s="27">
        <f t="shared" si="66"/>
        <v>0</v>
      </c>
      <c r="W80" s="49"/>
    </row>
    <row r="81" spans="1:23" s="4" customFormat="1" ht="27" hidden="1" customHeight="1" x14ac:dyDescent="0.15">
      <c r="A81" s="18" t="s">
        <v>180</v>
      </c>
      <c r="B81" s="25" t="s">
        <v>181</v>
      </c>
      <c r="C81" s="25" t="s">
        <v>181</v>
      </c>
      <c r="D81" s="20">
        <f t="shared" si="52"/>
        <v>12000000</v>
      </c>
      <c r="E81" s="21">
        <v>12000000</v>
      </c>
      <c r="F81" s="21">
        <v>0</v>
      </c>
      <c r="G81" s="21"/>
      <c r="H81" s="22">
        <v>5756</v>
      </c>
      <c r="I81" s="22">
        <v>5604</v>
      </c>
      <c r="J81" s="36">
        <f t="shared" si="53"/>
        <v>11360000</v>
      </c>
      <c r="K81" s="37">
        <v>1</v>
      </c>
      <c r="L81" s="20">
        <f t="shared" si="54"/>
        <v>11360000</v>
      </c>
      <c r="M81" s="20"/>
      <c r="N81" s="36">
        <f t="shared" si="55"/>
        <v>-640000</v>
      </c>
      <c r="O81" s="38">
        <f t="shared" si="56"/>
        <v>11208000</v>
      </c>
      <c r="P81" s="39">
        <f t="shared" si="57"/>
        <v>11208000</v>
      </c>
      <c r="Q81" s="39">
        <f t="shared" si="58"/>
        <v>10568000</v>
      </c>
      <c r="R81" s="50">
        <f t="shared" si="59"/>
        <v>9511200</v>
      </c>
      <c r="S81" s="39">
        <v>9511200</v>
      </c>
      <c r="T81" s="39">
        <f t="shared" si="60"/>
        <v>0</v>
      </c>
      <c r="U81" s="39">
        <f t="shared" si="61"/>
        <v>1056800</v>
      </c>
      <c r="V81" s="38">
        <f t="shared" si="62"/>
        <v>0</v>
      </c>
      <c r="W81" s="51"/>
    </row>
    <row r="82" spans="1:23" s="4" customFormat="1" ht="27" hidden="1" customHeight="1" x14ac:dyDescent="0.15">
      <c r="A82" s="16" t="s">
        <v>182</v>
      </c>
      <c r="B82" s="23" t="s">
        <v>183</v>
      </c>
      <c r="C82" s="23" t="s">
        <v>183</v>
      </c>
      <c r="D82" s="27">
        <f>D83</f>
        <v>4140000</v>
      </c>
      <c r="E82" s="27">
        <f>E83</f>
        <v>4140000</v>
      </c>
      <c r="F82" s="27">
        <f>F83</f>
        <v>0</v>
      </c>
      <c r="G82" s="27">
        <f>G83</f>
        <v>0</v>
      </c>
      <c r="H82" s="27">
        <f t="shared" si="63"/>
        <v>1570</v>
      </c>
      <c r="I82" s="27">
        <f t="shared" si="64"/>
        <v>1552</v>
      </c>
      <c r="J82" s="27">
        <f t="shared" ref="J82:V82" si="67">J83</f>
        <v>3122000</v>
      </c>
      <c r="K82" s="27"/>
      <c r="L82" s="27">
        <f t="shared" si="67"/>
        <v>3122000</v>
      </c>
      <c r="M82" s="27">
        <f t="shared" si="67"/>
        <v>0</v>
      </c>
      <c r="N82" s="27">
        <f t="shared" si="67"/>
        <v>-1018000</v>
      </c>
      <c r="O82" s="27">
        <f t="shared" si="67"/>
        <v>3104000</v>
      </c>
      <c r="P82" s="27">
        <f t="shared" si="67"/>
        <v>3104000</v>
      </c>
      <c r="Q82" s="27">
        <f t="shared" si="67"/>
        <v>2086000</v>
      </c>
      <c r="R82" s="52">
        <f t="shared" si="67"/>
        <v>1877400</v>
      </c>
      <c r="S82" s="27">
        <f t="shared" si="67"/>
        <v>1877400</v>
      </c>
      <c r="T82" s="27">
        <f t="shared" si="67"/>
        <v>0</v>
      </c>
      <c r="U82" s="27">
        <f t="shared" si="67"/>
        <v>208600</v>
      </c>
      <c r="V82" s="27">
        <f t="shared" si="67"/>
        <v>0</v>
      </c>
      <c r="W82" s="49"/>
    </row>
    <row r="83" spans="1:23" s="4" customFormat="1" ht="27" hidden="1" customHeight="1" x14ac:dyDescent="0.15">
      <c r="A83" s="18" t="s">
        <v>182</v>
      </c>
      <c r="B83" s="25" t="s">
        <v>183</v>
      </c>
      <c r="C83" s="25" t="s">
        <v>183</v>
      </c>
      <c r="D83" s="20">
        <f t="shared" si="52"/>
        <v>4140000</v>
      </c>
      <c r="E83" s="21">
        <v>4140000</v>
      </c>
      <c r="F83" s="21">
        <v>0</v>
      </c>
      <c r="G83" s="21"/>
      <c r="H83" s="22">
        <v>1570</v>
      </c>
      <c r="I83" s="22">
        <v>1552</v>
      </c>
      <c r="J83" s="36">
        <f t="shared" si="53"/>
        <v>3122000</v>
      </c>
      <c r="K83" s="37">
        <v>1</v>
      </c>
      <c r="L83" s="20">
        <f t="shared" si="54"/>
        <v>3122000</v>
      </c>
      <c r="M83" s="20"/>
      <c r="N83" s="36">
        <f t="shared" si="55"/>
        <v>-1018000</v>
      </c>
      <c r="O83" s="38">
        <f t="shared" si="56"/>
        <v>3104000</v>
      </c>
      <c r="P83" s="39">
        <f t="shared" si="57"/>
        <v>3104000</v>
      </c>
      <c r="Q83" s="39">
        <f t="shared" si="58"/>
        <v>2086000</v>
      </c>
      <c r="R83" s="50">
        <f t="shared" si="59"/>
        <v>1877400</v>
      </c>
      <c r="S83" s="39">
        <v>1877400</v>
      </c>
      <c r="T83" s="39">
        <f t="shared" si="60"/>
        <v>0</v>
      </c>
      <c r="U83" s="39">
        <f t="shared" si="61"/>
        <v>208600</v>
      </c>
      <c r="V83" s="38">
        <f t="shared" si="62"/>
        <v>0</v>
      </c>
      <c r="W83" s="51"/>
    </row>
    <row r="84" spans="1:23" s="4" customFormat="1" ht="27" hidden="1" customHeight="1" x14ac:dyDescent="0.15">
      <c r="A84" s="16" t="s">
        <v>184</v>
      </c>
      <c r="B84" s="23" t="s">
        <v>185</v>
      </c>
      <c r="C84" s="23" t="s">
        <v>185</v>
      </c>
      <c r="D84" s="24">
        <f t="shared" ref="D84:I84" si="68">D85</f>
        <v>5200000</v>
      </c>
      <c r="E84" s="24">
        <f t="shared" si="68"/>
        <v>5200000</v>
      </c>
      <c r="F84" s="24">
        <f t="shared" si="68"/>
        <v>0</v>
      </c>
      <c r="G84" s="24">
        <f t="shared" si="68"/>
        <v>0</v>
      </c>
      <c r="H84" s="24">
        <f t="shared" si="68"/>
        <v>2606</v>
      </c>
      <c r="I84" s="24">
        <f t="shared" si="68"/>
        <v>2588</v>
      </c>
      <c r="J84" s="24">
        <f t="shared" ref="J84:V84" si="69">J85</f>
        <v>5194000</v>
      </c>
      <c r="K84" s="24"/>
      <c r="L84" s="24">
        <f t="shared" si="69"/>
        <v>5194000</v>
      </c>
      <c r="M84" s="24">
        <f t="shared" si="69"/>
        <v>0</v>
      </c>
      <c r="N84" s="24">
        <f t="shared" si="69"/>
        <v>-6000</v>
      </c>
      <c r="O84" s="24">
        <f t="shared" si="69"/>
        <v>5176000</v>
      </c>
      <c r="P84" s="24">
        <f t="shared" si="69"/>
        <v>5176000</v>
      </c>
      <c r="Q84" s="24">
        <f t="shared" si="69"/>
        <v>5170000</v>
      </c>
      <c r="R84" s="48">
        <f t="shared" si="69"/>
        <v>4653000</v>
      </c>
      <c r="S84" s="24">
        <f t="shared" si="69"/>
        <v>4653000</v>
      </c>
      <c r="T84" s="24">
        <f t="shared" si="69"/>
        <v>0</v>
      </c>
      <c r="U84" s="24">
        <f t="shared" si="69"/>
        <v>517000</v>
      </c>
      <c r="V84" s="24">
        <f t="shared" si="69"/>
        <v>0</v>
      </c>
      <c r="W84" s="49"/>
    </row>
    <row r="85" spans="1:23" s="4" customFormat="1" ht="27" hidden="1" customHeight="1" x14ac:dyDescent="0.15">
      <c r="A85" s="18" t="s">
        <v>184</v>
      </c>
      <c r="B85" s="25" t="s">
        <v>185</v>
      </c>
      <c r="C85" s="25" t="s">
        <v>185</v>
      </c>
      <c r="D85" s="20">
        <f t="shared" si="52"/>
        <v>5200000</v>
      </c>
      <c r="E85" s="21">
        <v>5200000</v>
      </c>
      <c r="F85" s="21">
        <v>0</v>
      </c>
      <c r="G85" s="21"/>
      <c r="H85" s="22">
        <v>2606</v>
      </c>
      <c r="I85" s="22">
        <v>2588</v>
      </c>
      <c r="J85" s="36">
        <f t="shared" si="53"/>
        <v>5194000</v>
      </c>
      <c r="K85" s="37">
        <v>1</v>
      </c>
      <c r="L85" s="20">
        <f t="shared" si="54"/>
        <v>5194000</v>
      </c>
      <c r="M85" s="20"/>
      <c r="N85" s="36">
        <f t="shared" si="55"/>
        <v>-6000</v>
      </c>
      <c r="O85" s="38">
        <f t="shared" si="56"/>
        <v>5176000</v>
      </c>
      <c r="P85" s="39">
        <f t="shared" si="57"/>
        <v>5176000</v>
      </c>
      <c r="Q85" s="39">
        <f t="shared" si="58"/>
        <v>5170000</v>
      </c>
      <c r="R85" s="50">
        <f t="shared" si="59"/>
        <v>4653000</v>
      </c>
      <c r="S85" s="39">
        <v>4653000</v>
      </c>
      <c r="T85" s="39">
        <f t="shared" si="60"/>
        <v>0</v>
      </c>
      <c r="U85" s="39">
        <f t="shared" si="61"/>
        <v>517000</v>
      </c>
      <c r="V85" s="38">
        <f t="shared" si="62"/>
        <v>0</v>
      </c>
      <c r="W85" s="51"/>
    </row>
    <row r="86" spans="1:23" s="4" customFormat="1" ht="27" hidden="1" customHeight="1" x14ac:dyDescent="0.15">
      <c r="A86" s="16" t="s">
        <v>186</v>
      </c>
      <c r="B86" s="26" t="s">
        <v>187</v>
      </c>
      <c r="C86" s="26" t="s">
        <v>187</v>
      </c>
      <c r="D86" s="27">
        <f t="shared" ref="D86:I86" si="70">SUM(D87:D93)</f>
        <v>8133600</v>
      </c>
      <c r="E86" s="27">
        <f t="shared" si="70"/>
        <v>8067900</v>
      </c>
      <c r="F86" s="27">
        <f t="shared" si="70"/>
        <v>-65700</v>
      </c>
      <c r="G86" s="27">
        <f t="shared" si="70"/>
        <v>0</v>
      </c>
      <c r="H86" s="27">
        <f t="shared" si="70"/>
        <v>4002</v>
      </c>
      <c r="I86" s="27">
        <f t="shared" si="70"/>
        <v>3385</v>
      </c>
      <c r="J86" s="27">
        <f t="shared" ref="J86:V86" si="71">SUM(J87:J93)</f>
        <v>7387000</v>
      </c>
      <c r="K86" s="27"/>
      <c r="L86" s="27">
        <f t="shared" si="71"/>
        <v>5950200</v>
      </c>
      <c r="M86" s="27">
        <f t="shared" si="71"/>
        <v>0</v>
      </c>
      <c r="N86" s="27">
        <f t="shared" si="71"/>
        <v>-2183400</v>
      </c>
      <c r="O86" s="27">
        <f t="shared" si="71"/>
        <v>6770000</v>
      </c>
      <c r="P86" s="27">
        <f t="shared" si="71"/>
        <v>5575900</v>
      </c>
      <c r="Q86" s="27">
        <f t="shared" si="71"/>
        <v>3518650</v>
      </c>
      <c r="R86" s="52">
        <f t="shared" si="71"/>
        <v>3166785</v>
      </c>
      <c r="S86" s="27">
        <f t="shared" si="71"/>
        <v>3166785</v>
      </c>
      <c r="T86" s="27">
        <f t="shared" si="71"/>
        <v>0</v>
      </c>
      <c r="U86" s="27">
        <f t="shared" si="71"/>
        <v>351865</v>
      </c>
      <c r="V86" s="27">
        <f t="shared" si="71"/>
        <v>-126150</v>
      </c>
      <c r="W86" s="49"/>
    </row>
    <row r="87" spans="1:23" s="4" customFormat="1" ht="27" hidden="1" customHeight="1" x14ac:dyDescent="0.15">
      <c r="A87" s="18" t="s">
        <v>188</v>
      </c>
      <c r="B87" s="28" t="s">
        <v>189</v>
      </c>
      <c r="C87" s="28" t="s">
        <v>190</v>
      </c>
      <c r="D87" s="20">
        <f t="shared" si="52"/>
        <v>2004600</v>
      </c>
      <c r="E87" s="21">
        <v>2004600</v>
      </c>
      <c r="F87" s="21">
        <v>0</v>
      </c>
      <c r="G87" s="21"/>
      <c r="H87" s="22">
        <v>1041</v>
      </c>
      <c r="I87" s="22">
        <v>844</v>
      </c>
      <c r="J87" s="36">
        <f t="shared" si="53"/>
        <v>1885000</v>
      </c>
      <c r="K87" s="37">
        <v>0.65</v>
      </c>
      <c r="L87" s="20">
        <f t="shared" si="54"/>
        <v>1225250</v>
      </c>
      <c r="M87" s="20"/>
      <c r="N87" s="36">
        <f t="shared" si="55"/>
        <v>-779350</v>
      </c>
      <c r="O87" s="38">
        <f t="shared" si="56"/>
        <v>1688000</v>
      </c>
      <c r="P87" s="39">
        <f t="shared" si="57"/>
        <v>1097200</v>
      </c>
      <c r="Q87" s="39">
        <f t="shared" si="58"/>
        <v>317850</v>
      </c>
      <c r="R87" s="50">
        <f t="shared" si="59"/>
        <v>286065</v>
      </c>
      <c r="S87" s="39">
        <v>286065</v>
      </c>
      <c r="T87" s="39">
        <f t="shared" si="60"/>
        <v>0</v>
      </c>
      <c r="U87" s="39">
        <f t="shared" si="61"/>
        <v>31785</v>
      </c>
      <c r="V87" s="38">
        <f t="shared" si="62"/>
        <v>0</v>
      </c>
      <c r="W87" s="51"/>
    </row>
    <row r="88" spans="1:23" s="4" customFormat="1" ht="27" hidden="1" customHeight="1" x14ac:dyDescent="0.15">
      <c r="A88" s="18" t="s">
        <v>191</v>
      </c>
      <c r="B88" s="28" t="s">
        <v>192</v>
      </c>
      <c r="C88" s="28" t="s">
        <v>192</v>
      </c>
      <c r="D88" s="20">
        <f t="shared" si="52"/>
        <v>144300</v>
      </c>
      <c r="E88" s="21">
        <v>144300</v>
      </c>
      <c r="F88" s="21">
        <v>0</v>
      </c>
      <c r="G88" s="21"/>
      <c r="H88" s="22">
        <v>90</v>
      </c>
      <c r="I88" s="22">
        <v>0</v>
      </c>
      <c r="J88" s="36">
        <f t="shared" si="53"/>
        <v>90000</v>
      </c>
      <c r="K88" s="37">
        <v>0.65</v>
      </c>
      <c r="L88" s="20">
        <f t="shared" si="54"/>
        <v>58500</v>
      </c>
      <c r="M88" s="20"/>
      <c r="N88" s="36">
        <f t="shared" si="55"/>
        <v>-85800</v>
      </c>
      <c r="O88" s="38">
        <f t="shared" si="56"/>
        <v>0</v>
      </c>
      <c r="P88" s="39">
        <f t="shared" si="57"/>
        <v>0</v>
      </c>
      <c r="Q88" s="39">
        <f t="shared" si="58"/>
        <v>0</v>
      </c>
      <c r="R88" s="50">
        <f t="shared" si="59"/>
        <v>0</v>
      </c>
      <c r="S88" s="39">
        <v>0</v>
      </c>
      <c r="T88" s="39">
        <f t="shared" si="60"/>
        <v>0</v>
      </c>
      <c r="U88" s="39">
        <f t="shared" si="61"/>
        <v>0</v>
      </c>
      <c r="V88" s="38">
        <f t="shared" si="62"/>
        <v>-85800</v>
      </c>
      <c r="W88" s="51"/>
    </row>
    <row r="89" spans="1:23" s="4" customFormat="1" ht="27" hidden="1" customHeight="1" x14ac:dyDescent="0.15">
      <c r="A89" s="18" t="s">
        <v>193</v>
      </c>
      <c r="B89" s="28" t="s">
        <v>194</v>
      </c>
      <c r="C89" s="28" t="s">
        <v>194</v>
      </c>
      <c r="D89" s="20">
        <f t="shared" si="52"/>
        <v>1522300</v>
      </c>
      <c r="E89" s="21">
        <v>1522300</v>
      </c>
      <c r="F89" s="21">
        <v>0</v>
      </c>
      <c r="G89" s="21"/>
      <c r="H89" s="22">
        <v>822</v>
      </c>
      <c r="I89" s="22">
        <v>514</v>
      </c>
      <c r="J89" s="36">
        <f t="shared" si="53"/>
        <v>1336000</v>
      </c>
      <c r="K89" s="37">
        <v>0.65</v>
      </c>
      <c r="L89" s="20">
        <f t="shared" si="54"/>
        <v>868400</v>
      </c>
      <c r="M89" s="20"/>
      <c r="N89" s="36">
        <f t="shared" si="55"/>
        <v>-653900</v>
      </c>
      <c r="O89" s="38">
        <f t="shared" si="56"/>
        <v>1028000</v>
      </c>
      <c r="P89" s="39">
        <f t="shared" si="57"/>
        <v>668200</v>
      </c>
      <c r="Q89" s="39">
        <f t="shared" si="58"/>
        <v>14300</v>
      </c>
      <c r="R89" s="50">
        <f t="shared" si="59"/>
        <v>12870</v>
      </c>
      <c r="S89" s="39">
        <v>12870</v>
      </c>
      <c r="T89" s="39">
        <f t="shared" si="60"/>
        <v>0</v>
      </c>
      <c r="U89" s="39">
        <f t="shared" si="61"/>
        <v>1430</v>
      </c>
      <c r="V89" s="38">
        <f t="shared" si="62"/>
        <v>0</v>
      </c>
      <c r="W89" s="51"/>
    </row>
    <row r="90" spans="1:23" s="4" customFormat="1" ht="27" hidden="1" customHeight="1" x14ac:dyDescent="0.15">
      <c r="A90" s="18" t="s">
        <v>195</v>
      </c>
      <c r="B90" s="28" t="s">
        <v>196</v>
      </c>
      <c r="C90" s="28" t="s">
        <v>196</v>
      </c>
      <c r="D90" s="20">
        <f t="shared" si="52"/>
        <v>3000000</v>
      </c>
      <c r="E90" s="21">
        <v>3000000</v>
      </c>
      <c r="F90" s="21">
        <v>0</v>
      </c>
      <c r="G90" s="21"/>
      <c r="H90" s="22">
        <v>1401</v>
      </c>
      <c r="I90" s="22">
        <v>1470</v>
      </c>
      <c r="J90" s="36">
        <f t="shared" si="53"/>
        <v>2871000</v>
      </c>
      <c r="K90" s="37">
        <v>1</v>
      </c>
      <c r="L90" s="20">
        <f t="shared" si="54"/>
        <v>2871000</v>
      </c>
      <c r="M90" s="20"/>
      <c r="N90" s="36">
        <f t="shared" si="55"/>
        <v>-129000</v>
      </c>
      <c r="O90" s="38">
        <f t="shared" si="56"/>
        <v>2940000</v>
      </c>
      <c r="P90" s="39">
        <f t="shared" si="57"/>
        <v>2940000</v>
      </c>
      <c r="Q90" s="39">
        <f t="shared" si="58"/>
        <v>2811000</v>
      </c>
      <c r="R90" s="50">
        <f t="shared" si="59"/>
        <v>2529900</v>
      </c>
      <c r="S90" s="39">
        <v>2529900</v>
      </c>
      <c r="T90" s="39">
        <f t="shared" si="60"/>
        <v>0</v>
      </c>
      <c r="U90" s="39">
        <f t="shared" si="61"/>
        <v>281100</v>
      </c>
      <c r="V90" s="38">
        <f t="shared" si="62"/>
        <v>0</v>
      </c>
      <c r="W90" s="51"/>
    </row>
    <row r="91" spans="1:23" s="4" customFormat="1" ht="27" hidden="1" customHeight="1" x14ac:dyDescent="0.15">
      <c r="A91" s="18" t="s">
        <v>197</v>
      </c>
      <c r="B91" s="28" t="s">
        <v>198</v>
      </c>
      <c r="C91" s="28" t="s">
        <v>198</v>
      </c>
      <c r="D91" s="20">
        <f t="shared" si="52"/>
        <v>902700</v>
      </c>
      <c r="E91" s="21">
        <v>902700</v>
      </c>
      <c r="F91" s="21">
        <v>0</v>
      </c>
      <c r="G91" s="21"/>
      <c r="H91" s="22">
        <v>353</v>
      </c>
      <c r="I91" s="22">
        <v>366</v>
      </c>
      <c r="J91" s="36">
        <f t="shared" si="53"/>
        <v>719000</v>
      </c>
      <c r="K91" s="37">
        <v>0.85</v>
      </c>
      <c r="L91" s="20">
        <f t="shared" si="54"/>
        <v>611150</v>
      </c>
      <c r="M91" s="20"/>
      <c r="N91" s="36">
        <f t="shared" si="55"/>
        <v>-291550</v>
      </c>
      <c r="O91" s="38">
        <f t="shared" si="56"/>
        <v>732000</v>
      </c>
      <c r="P91" s="39">
        <f t="shared" si="57"/>
        <v>622200</v>
      </c>
      <c r="Q91" s="39">
        <f t="shared" si="58"/>
        <v>330650</v>
      </c>
      <c r="R91" s="50">
        <f t="shared" si="59"/>
        <v>297585</v>
      </c>
      <c r="S91" s="39">
        <v>297585</v>
      </c>
      <c r="T91" s="39">
        <f t="shared" si="60"/>
        <v>0</v>
      </c>
      <c r="U91" s="39">
        <f t="shared" si="61"/>
        <v>33065</v>
      </c>
      <c r="V91" s="38">
        <f t="shared" si="62"/>
        <v>0</v>
      </c>
      <c r="W91" s="51"/>
    </row>
    <row r="92" spans="1:23" s="4" customFormat="1" ht="27" hidden="1" customHeight="1" x14ac:dyDescent="0.15">
      <c r="A92" s="53" t="s">
        <v>193</v>
      </c>
      <c r="B92" s="28" t="s">
        <v>194</v>
      </c>
      <c r="C92" s="54" t="s">
        <v>199</v>
      </c>
      <c r="D92" s="20">
        <f t="shared" si="52"/>
        <v>130700</v>
      </c>
      <c r="E92" s="21">
        <v>65000</v>
      </c>
      <c r="F92" s="21">
        <v>-65700</v>
      </c>
      <c r="G92" s="21"/>
      <c r="H92" s="22">
        <v>40</v>
      </c>
      <c r="I92" s="22">
        <v>33</v>
      </c>
      <c r="J92" s="36">
        <f t="shared" si="53"/>
        <v>73000</v>
      </c>
      <c r="K92" s="37">
        <v>0.65</v>
      </c>
      <c r="L92" s="20">
        <f t="shared" si="54"/>
        <v>47450</v>
      </c>
      <c r="M92" s="20"/>
      <c r="N92" s="36">
        <f t="shared" si="55"/>
        <v>-83250</v>
      </c>
      <c r="O92" s="38">
        <f t="shared" si="56"/>
        <v>66000</v>
      </c>
      <c r="P92" s="39">
        <f t="shared" si="57"/>
        <v>42900</v>
      </c>
      <c r="Q92" s="39">
        <f t="shared" si="58"/>
        <v>0</v>
      </c>
      <c r="R92" s="50">
        <f t="shared" si="59"/>
        <v>0</v>
      </c>
      <c r="S92" s="39">
        <v>0</v>
      </c>
      <c r="T92" s="39">
        <f t="shared" si="60"/>
        <v>0</v>
      </c>
      <c r="U92" s="39">
        <f t="shared" si="61"/>
        <v>0</v>
      </c>
      <c r="V92" s="38">
        <f t="shared" si="62"/>
        <v>-40350</v>
      </c>
      <c r="W92" s="51"/>
    </row>
    <row r="93" spans="1:23" s="4" customFormat="1" ht="27" hidden="1" customHeight="1" x14ac:dyDescent="0.15">
      <c r="A93" s="53" t="s">
        <v>191</v>
      </c>
      <c r="B93" s="28" t="s">
        <v>192</v>
      </c>
      <c r="C93" s="54" t="s">
        <v>200</v>
      </c>
      <c r="D93" s="20">
        <f t="shared" si="52"/>
        <v>429000</v>
      </c>
      <c r="E93" s="21">
        <v>429000</v>
      </c>
      <c r="F93" s="21">
        <v>0</v>
      </c>
      <c r="G93" s="21"/>
      <c r="H93" s="22">
        <v>255</v>
      </c>
      <c r="I93" s="22">
        <v>158</v>
      </c>
      <c r="J93" s="36">
        <f t="shared" si="53"/>
        <v>413000</v>
      </c>
      <c r="K93" s="37">
        <v>0.65</v>
      </c>
      <c r="L93" s="20">
        <f t="shared" si="54"/>
        <v>268450</v>
      </c>
      <c r="M93" s="20"/>
      <c r="N93" s="36">
        <f t="shared" si="55"/>
        <v>-160550</v>
      </c>
      <c r="O93" s="38">
        <f t="shared" si="56"/>
        <v>316000</v>
      </c>
      <c r="P93" s="39">
        <f t="shared" si="57"/>
        <v>205400</v>
      </c>
      <c r="Q93" s="39">
        <f t="shared" si="58"/>
        <v>44850</v>
      </c>
      <c r="R93" s="50">
        <f t="shared" si="59"/>
        <v>40365</v>
      </c>
      <c r="S93" s="39">
        <v>40365</v>
      </c>
      <c r="T93" s="39">
        <f t="shared" si="60"/>
        <v>0</v>
      </c>
      <c r="U93" s="39">
        <f t="shared" si="61"/>
        <v>4485</v>
      </c>
      <c r="V93" s="38">
        <f t="shared" si="62"/>
        <v>0</v>
      </c>
      <c r="W93" s="51"/>
    </row>
    <row r="94" spans="1:23" s="4" customFormat="1" ht="27" hidden="1" customHeight="1" x14ac:dyDescent="0.15">
      <c r="A94" s="16" t="s">
        <v>201</v>
      </c>
      <c r="B94" s="26" t="s">
        <v>202</v>
      </c>
      <c r="C94" s="26" t="s">
        <v>202</v>
      </c>
      <c r="D94" s="27">
        <f t="shared" ref="D94:I94" si="72">D95</f>
        <v>1008800</v>
      </c>
      <c r="E94" s="27">
        <f t="shared" si="72"/>
        <v>839800</v>
      </c>
      <c r="F94" s="27">
        <f t="shared" si="72"/>
        <v>-169000</v>
      </c>
      <c r="G94" s="27">
        <f t="shared" si="72"/>
        <v>0</v>
      </c>
      <c r="H94" s="27">
        <f t="shared" si="72"/>
        <v>592</v>
      </c>
      <c r="I94" s="27">
        <f t="shared" si="72"/>
        <v>550</v>
      </c>
      <c r="J94" s="27">
        <f t="shared" ref="J94:V94" si="73">J95</f>
        <v>1142000</v>
      </c>
      <c r="K94" s="27"/>
      <c r="L94" s="27">
        <f t="shared" si="73"/>
        <v>742300</v>
      </c>
      <c r="M94" s="27">
        <f t="shared" si="73"/>
        <v>0</v>
      </c>
      <c r="N94" s="27">
        <f t="shared" si="73"/>
        <v>-266500</v>
      </c>
      <c r="O94" s="27">
        <f t="shared" si="73"/>
        <v>1100000</v>
      </c>
      <c r="P94" s="27">
        <f t="shared" si="73"/>
        <v>715000</v>
      </c>
      <c r="Q94" s="27">
        <f t="shared" si="73"/>
        <v>448500</v>
      </c>
      <c r="R94" s="52">
        <f t="shared" si="73"/>
        <v>403650</v>
      </c>
      <c r="S94" s="27">
        <f t="shared" si="73"/>
        <v>403650</v>
      </c>
      <c r="T94" s="27">
        <f t="shared" si="73"/>
        <v>0</v>
      </c>
      <c r="U94" s="27">
        <f t="shared" si="73"/>
        <v>44850</v>
      </c>
      <c r="V94" s="27">
        <f t="shared" si="73"/>
        <v>0</v>
      </c>
      <c r="W94" s="49"/>
    </row>
    <row r="95" spans="1:23" s="4" customFormat="1" ht="27" hidden="1" customHeight="1" x14ac:dyDescent="0.15">
      <c r="A95" s="18" t="s">
        <v>201</v>
      </c>
      <c r="B95" s="28" t="s">
        <v>202</v>
      </c>
      <c r="C95" s="28" t="s">
        <v>202</v>
      </c>
      <c r="D95" s="20">
        <f t="shared" si="52"/>
        <v>1008800</v>
      </c>
      <c r="E95" s="21">
        <v>839800</v>
      </c>
      <c r="F95" s="21">
        <v>-169000</v>
      </c>
      <c r="G95" s="21"/>
      <c r="H95" s="22">
        <v>592</v>
      </c>
      <c r="I95" s="22">
        <v>550</v>
      </c>
      <c r="J95" s="36">
        <f t="shared" si="53"/>
        <v>1142000</v>
      </c>
      <c r="K95" s="37">
        <v>0.65</v>
      </c>
      <c r="L95" s="20">
        <f t="shared" si="54"/>
        <v>742300</v>
      </c>
      <c r="M95" s="20"/>
      <c r="N95" s="36">
        <f t="shared" si="55"/>
        <v>-266500</v>
      </c>
      <c r="O95" s="38">
        <f t="shared" si="56"/>
        <v>1100000</v>
      </c>
      <c r="P95" s="39">
        <f t="shared" si="57"/>
        <v>715000</v>
      </c>
      <c r="Q95" s="39">
        <f t="shared" si="58"/>
        <v>448500</v>
      </c>
      <c r="R95" s="50">
        <f t="shared" si="59"/>
        <v>403650</v>
      </c>
      <c r="S95" s="39">
        <v>403650</v>
      </c>
      <c r="T95" s="39">
        <f t="shared" si="60"/>
        <v>0</v>
      </c>
      <c r="U95" s="39">
        <f t="shared" si="61"/>
        <v>44850</v>
      </c>
      <c r="V95" s="38">
        <f t="shared" si="62"/>
        <v>0</v>
      </c>
      <c r="W95" s="51"/>
    </row>
    <row r="96" spans="1:23" s="4" customFormat="1" ht="27" hidden="1" customHeight="1" x14ac:dyDescent="0.15">
      <c r="A96" s="16" t="s">
        <v>203</v>
      </c>
      <c r="B96" s="23" t="s">
        <v>204</v>
      </c>
      <c r="C96" s="23" t="s">
        <v>204</v>
      </c>
      <c r="D96" s="24">
        <f>SUM(D97:D98)</f>
        <v>3352700</v>
      </c>
      <c r="E96" s="24">
        <f t="shared" ref="E96:V96" si="74">SUM(E97:E98)</f>
        <v>3352700</v>
      </c>
      <c r="F96" s="24">
        <f t="shared" si="74"/>
        <v>0</v>
      </c>
      <c r="G96" s="24">
        <f t="shared" si="74"/>
        <v>0</v>
      </c>
      <c r="H96" s="24">
        <f t="shared" si="74"/>
        <v>1721</v>
      </c>
      <c r="I96" s="24">
        <f t="shared" si="74"/>
        <v>1659</v>
      </c>
      <c r="J96" s="24">
        <f t="shared" si="74"/>
        <v>3380000</v>
      </c>
      <c r="K96" s="24"/>
      <c r="L96" s="24">
        <f t="shared" si="74"/>
        <v>3202550</v>
      </c>
      <c r="M96" s="24">
        <f t="shared" si="74"/>
        <v>0</v>
      </c>
      <c r="N96" s="24">
        <f t="shared" si="74"/>
        <v>-150150</v>
      </c>
      <c r="O96" s="24">
        <f t="shared" si="74"/>
        <v>3318000</v>
      </c>
      <c r="P96" s="24">
        <f t="shared" si="74"/>
        <v>3153900</v>
      </c>
      <c r="Q96" s="24">
        <f t="shared" si="74"/>
        <v>3003750</v>
      </c>
      <c r="R96" s="24">
        <f t="shared" si="74"/>
        <v>2703375</v>
      </c>
      <c r="S96" s="24">
        <f t="shared" si="74"/>
        <v>2703375</v>
      </c>
      <c r="T96" s="24">
        <f t="shared" si="74"/>
        <v>0</v>
      </c>
      <c r="U96" s="24">
        <f t="shared" si="74"/>
        <v>300375</v>
      </c>
      <c r="V96" s="24">
        <f t="shared" si="74"/>
        <v>0</v>
      </c>
      <c r="W96" s="49"/>
    </row>
    <row r="97" spans="1:23" s="4" customFormat="1" ht="27" hidden="1" customHeight="1" x14ac:dyDescent="0.15">
      <c r="A97" s="18" t="s">
        <v>205</v>
      </c>
      <c r="B97" s="25" t="s">
        <v>206</v>
      </c>
      <c r="C97" s="25" t="s">
        <v>207</v>
      </c>
      <c r="D97" s="20">
        <f t="shared" si="52"/>
        <v>1140700</v>
      </c>
      <c r="E97" s="21">
        <v>1140700</v>
      </c>
      <c r="F97" s="21">
        <v>0</v>
      </c>
      <c r="G97" s="21"/>
      <c r="H97" s="22">
        <v>636</v>
      </c>
      <c r="I97" s="22">
        <v>547</v>
      </c>
      <c r="J97" s="36">
        <f t="shared" si="53"/>
        <v>1183000</v>
      </c>
      <c r="K97" s="37">
        <v>0.85</v>
      </c>
      <c r="L97" s="20">
        <f t="shared" si="54"/>
        <v>1005550</v>
      </c>
      <c r="M97" s="20"/>
      <c r="N97" s="36">
        <f t="shared" si="55"/>
        <v>-135150</v>
      </c>
      <c r="O97" s="38">
        <f t="shared" si="56"/>
        <v>1094000</v>
      </c>
      <c r="P97" s="39">
        <f t="shared" si="57"/>
        <v>929900</v>
      </c>
      <c r="Q97" s="39">
        <f t="shared" si="58"/>
        <v>794750</v>
      </c>
      <c r="R97" s="50">
        <f t="shared" si="59"/>
        <v>715275</v>
      </c>
      <c r="S97" s="39">
        <v>715275</v>
      </c>
      <c r="T97" s="39">
        <f t="shared" si="60"/>
        <v>0</v>
      </c>
      <c r="U97" s="39">
        <f t="shared" si="61"/>
        <v>79475</v>
      </c>
      <c r="V97" s="38">
        <f t="shared" si="62"/>
        <v>0</v>
      </c>
      <c r="W97" s="51"/>
    </row>
    <row r="98" spans="1:23" s="4" customFormat="1" ht="27" hidden="1" customHeight="1" x14ac:dyDescent="0.15">
      <c r="A98" s="18" t="s">
        <v>208</v>
      </c>
      <c r="B98" s="25" t="s">
        <v>209</v>
      </c>
      <c r="C98" s="25" t="s">
        <v>209</v>
      </c>
      <c r="D98" s="20">
        <f t="shared" si="52"/>
        <v>2212000</v>
      </c>
      <c r="E98" s="21">
        <v>2212000</v>
      </c>
      <c r="F98" s="21">
        <v>0</v>
      </c>
      <c r="G98" s="21"/>
      <c r="H98" s="22">
        <v>1085</v>
      </c>
      <c r="I98" s="22">
        <v>1112</v>
      </c>
      <c r="J98" s="36">
        <f t="shared" si="53"/>
        <v>2197000</v>
      </c>
      <c r="K98" s="37">
        <v>1</v>
      </c>
      <c r="L98" s="20">
        <f t="shared" si="54"/>
        <v>2197000</v>
      </c>
      <c r="M98" s="20"/>
      <c r="N98" s="36">
        <f t="shared" si="55"/>
        <v>-15000</v>
      </c>
      <c r="O98" s="38">
        <f t="shared" si="56"/>
        <v>2224000</v>
      </c>
      <c r="P98" s="39">
        <f t="shared" si="57"/>
        <v>2224000</v>
      </c>
      <c r="Q98" s="39">
        <f t="shared" si="58"/>
        <v>2209000</v>
      </c>
      <c r="R98" s="50">
        <f t="shared" si="59"/>
        <v>1988100</v>
      </c>
      <c r="S98" s="39">
        <v>1988100</v>
      </c>
      <c r="T98" s="39">
        <f t="shared" si="60"/>
        <v>0</v>
      </c>
      <c r="U98" s="39">
        <f t="shared" si="61"/>
        <v>220900</v>
      </c>
      <c r="V98" s="38">
        <f t="shared" si="62"/>
        <v>0</v>
      </c>
      <c r="W98" s="51"/>
    </row>
    <row r="99" spans="1:23" s="4" customFormat="1" ht="27" hidden="1" customHeight="1" x14ac:dyDescent="0.15">
      <c r="A99" s="16" t="s">
        <v>210</v>
      </c>
      <c r="B99" s="26" t="s">
        <v>211</v>
      </c>
      <c r="C99" s="26" t="s">
        <v>211</v>
      </c>
      <c r="D99" s="24">
        <f>SUM(D100:D101)</f>
        <v>5066000</v>
      </c>
      <c r="E99" s="24">
        <f t="shared" ref="E99:V99" si="75">SUM(E100:E101)</f>
        <v>5066000</v>
      </c>
      <c r="F99" s="24">
        <f t="shared" si="75"/>
        <v>0</v>
      </c>
      <c r="G99" s="24">
        <f t="shared" si="75"/>
        <v>0</v>
      </c>
      <c r="H99" s="24">
        <f t="shared" si="75"/>
        <v>2341</v>
      </c>
      <c r="I99" s="24">
        <f t="shared" si="75"/>
        <v>2335</v>
      </c>
      <c r="J99" s="24">
        <f t="shared" si="75"/>
        <v>4676000</v>
      </c>
      <c r="K99" s="24"/>
      <c r="L99" s="24">
        <f t="shared" si="75"/>
        <v>4676000</v>
      </c>
      <c r="M99" s="24">
        <f t="shared" si="75"/>
        <v>0</v>
      </c>
      <c r="N99" s="24">
        <f t="shared" si="75"/>
        <v>-390000</v>
      </c>
      <c r="O99" s="24">
        <f t="shared" si="75"/>
        <v>4670000</v>
      </c>
      <c r="P99" s="24">
        <f t="shared" si="75"/>
        <v>4670000</v>
      </c>
      <c r="Q99" s="24">
        <f t="shared" si="75"/>
        <v>4280000</v>
      </c>
      <c r="R99" s="24">
        <f t="shared" si="75"/>
        <v>3852000</v>
      </c>
      <c r="S99" s="24">
        <f t="shared" si="75"/>
        <v>3852000</v>
      </c>
      <c r="T99" s="24">
        <f t="shared" si="75"/>
        <v>0</v>
      </c>
      <c r="U99" s="24">
        <f t="shared" si="75"/>
        <v>428000</v>
      </c>
      <c r="V99" s="24">
        <f t="shared" si="75"/>
        <v>0</v>
      </c>
      <c r="W99" s="49"/>
    </row>
    <row r="100" spans="1:23" s="4" customFormat="1" ht="27" hidden="1" customHeight="1" x14ac:dyDescent="0.15">
      <c r="A100" s="18" t="s">
        <v>210</v>
      </c>
      <c r="B100" s="28" t="s">
        <v>211</v>
      </c>
      <c r="C100" s="28" t="s">
        <v>211</v>
      </c>
      <c r="D100" s="20">
        <f>E100-F100+G100</f>
        <v>4660000</v>
      </c>
      <c r="E100" s="21">
        <v>4660000</v>
      </c>
      <c r="F100" s="21">
        <v>0</v>
      </c>
      <c r="G100" s="21"/>
      <c r="H100" s="22">
        <v>2130</v>
      </c>
      <c r="I100" s="22">
        <v>2132</v>
      </c>
      <c r="J100" s="36">
        <f>(H100+I100)*1000</f>
        <v>4262000</v>
      </c>
      <c r="K100" s="37">
        <v>1</v>
      </c>
      <c r="L100" s="20">
        <f>J100*K100</f>
        <v>4262000</v>
      </c>
      <c r="M100" s="20"/>
      <c r="N100" s="36">
        <f>L100-(D100-M100)</f>
        <v>-398000</v>
      </c>
      <c r="O100" s="38">
        <f>I100*2000</f>
        <v>4264000</v>
      </c>
      <c r="P100" s="39">
        <f>O100*K100</f>
        <v>4264000</v>
      </c>
      <c r="Q100" s="39">
        <f>IF(P100+N100&lt;=0,0,P100+N100)</f>
        <v>3866000</v>
      </c>
      <c r="R100" s="50">
        <f>Q100*0.9</f>
        <v>3479400</v>
      </c>
      <c r="S100" s="39">
        <v>3479400</v>
      </c>
      <c r="T100" s="39">
        <f>R100-S100</f>
        <v>0</v>
      </c>
      <c r="U100" s="39">
        <f>Q100-R100</f>
        <v>386600</v>
      </c>
      <c r="V100" s="38">
        <f>IF(P100+N100&lt;0,P100+N100,0)</f>
        <v>0</v>
      </c>
      <c r="W100" s="51"/>
    </row>
    <row r="101" spans="1:23" s="4" customFormat="1" ht="27" hidden="1" customHeight="1" x14ac:dyDescent="0.15">
      <c r="A101" s="18" t="s">
        <v>210</v>
      </c>
      <c r="B101" s="28" t="s">
        <v>211</v>
      </c>
      <c r="C101" s="54" t="s">
        <v>212</v>
      </c>
      <c r="D101" s="20">
        <f>E101-F101+G101</f>
        <v>406000</v>
      </c>
      <c r="E101" s="21">
        <v>406000</v>
      </c>
      <c r="F101" s="21">
        <v>0</v>
      </c>
      <c r="G101" s="21"/>
      <c r="H101" s="22">
        <v>211</v>
      </c>
      <c r="I101" s="22">
        <v>203</v>
      </c>
      <c r="J101" s="36">
        <f>(H101+I101)*1000</f>
        <v>414000</v>
      </c>
      <c r="K101" s="37">
        <v>1</v>
      </c>
      <c r="L101" s="20">
        <f>J101*K101</f>
        <v>414000</v>
      </c>
      <c r="M101" s="20"/>
      <c r="N101" s="36">
        <f>L101-(D101-M101)</f>
        <v>8000</v>
      </c>
      <c r="O101" s="38">
        <f>I101*2000</f>
        <v>406000</v>
      </c>
      <c r="P101" s="39">
        <f>O101*K101</f>
        <v>406000</v>
      </c>
      <c r="Q101" s="39">
        <f>IF(P101+N101&lt;=0,0,P101+N101)</f>
        <v>414000</v>
      </c>
      <c r="R101" s="50">
        <f>Q101*0.9</f>
        <v>372600</v>
      </c>
      <c r="S101" s="39">
        <v>372600</v>
      </c>
      <c r="T101" s="39">
        <f>R101-S101</f>
        <v>0</v>
      </c>
      <c r="U101" s="39">
        <f>Q101-R101</f>
        <v>41400</v>
      </c>
      <c r="V101" s="38">
        <f>IF(P101+N101&lt;0,P101+N101,0)</f>
        <v>0</v>
      </c>
      <c r="W101" s="51"/>
    </row>
    <row r="102" spans="1:23" s="4" customFormat="1" ht="27" hidden="1" customHeight="1" x14ac:dyDescent="0.15">
      <c r="A102" s="16" t="s">
        <v>213</v>
      </c>
      <c r="B102" s="23" t="s">
        <v>214</v>
      </c>
      <c r="C102" s="23" t="s">
        <v>214</v>
      </c>
      <c r="D102" s="24">
        <f>SUM(D103:D104)</f>
        <v>9152000</v>
      </c>
      <c r="E102" s="24">
        <f t="shared" ref="E102:V102" si="76">SUM(E103:E104)</f>
        <v>9152000</v>
      </c>
      <c r="F102" s="24">
        <f t="shared" si="76"/>
        <v>0</v>
      </c>
      <c r="G102" s="24">
        <f t="shared" si="76"/>
        <v>0</v>
      </c>
      <c r="H102" s="24">
        <f t="shared" si="76"/>
        <v>3792</v>
      </c>
      <c r="I102" s="24">
        <f t="shared" si="76"/>
        <v>3472</v>
      </c>
      <c r="J102" s="24">
        <f t="shared" si="76"/>
        <v>7264000</v>
      </c>
      <c r="K102" s="24"/>
      <c r="L102" s="24">
        <f t="shared" si="76"/>
        <v>7264000</v>
      </c>
      <c r="M102" s="24">
        <f t="shared" si="76"/>
        <v>0</v>
      </c>
      <c r="N102" s="24">
        <f t="shared" si="76"/>
        <v>-1888000</v>
      </c>
      <c r="O102" s="24">
        <f t="shared" si="76"/>
        <v>6944000</v>
      </c>
      <c r="P102" s="24">
        <f t="shared" si="76"/>
        <v>6944000</v>
      </c>
      <c r="Q102" s="24">
        <f t="shared" si="76"/>
        <v>5056000</v>
      </c>
      <c r="R102" s="24">
        <f t="shared" si="76"/>
        <v>4550400</v>
      </c>
      <c r="S102" s="24">
        <f t="shared" si="76"/>
        <v>4550400</v>
      </c>
      <c r="T102" s="24">
        <f t="shared" si="76"/>
        <v>0</v>
      </c>
      <c r="U102" s="24">
        <f t="shared" si="76"/>
        <v>505600</v>
      </c>
      <c r="V102" s="24">
        <f t="shared" si="76"/>
        <v>0</v>
      </c>
      <c r="W102" s="49"/>
    </row>
    <row r="103" spans="1:23" s="4" customFormat="1" ht="27" hidden="1" customHeight="1" x14ac:dyDescent="0.15">
      <c r="A103" s="18" t="s">
        <v>213</v>
      </c>
      <c r="B103" s="25" t="s">
        <v>214</v>
      </c>
      <c r="C103" s="25" t="s">
        <v>214</v>
      </c>
      <c r="D103" s="20">
        <f>E103-F103+G103</f>
        <v>8952000</v>
      </c>
      <c r="E103" s="21">
        <v>8952000</v>
      </c>
      <c r="F103" s="21">
        <v>0</v>
      </c>
      <c r="G103" s="21"/>
      <c r="H103" s="22">
        <v>3687</v>
      </c>
      <c r="I103" s="22">
        <v>3391</v>
      </c>
      <c r="J103" s="36">
        <f>(H103+I103)*1000</f>
        <v>7078000</v>
      </c>
      <c r="K103" s="37">
        <v>1</v>
      </c>
      <c r="L103" s="20">
        <f>J103*K103</f>
        <v>7078000</v>
      </c>
      <c r="M103" s="20"/>
      <c r="N103" s="36">
        <f>L103-(D103-M103)</f>
        <v>-1874000</v>
      </c>
      <c r="O103" s="38">
        <f>I103*2000</f>
        <v>6782000</v>
      </c>
      <c r="P103" s="39">
        <f>O103*K103</f>
        <v>6782000</v>
      </c>
      <c r="Q103" s="39">
        <f>IF(P103+N103&lt;=0,0,P103+N103)</f>
        <v>4908000</v>
      </c>
      <c r="R103" s="50">
        <f>Q103*0.9</f>
        <v>4417200</v>
      </c>
      <c r="S103" s="39">
        <v>4417200</v>
      </c>
      <c r="T103" s="39">
        <f>R103-S103</f>
        <v>0</v>
      </c>
      <c r="U103" s="39">
        <f>Q103-R103</f>
        <v>490800</v>
      </c>
      <c r="V103" s="38">
        <f>IF(P103+N103&lt;0,P103+N103,0)</f>
        <v>0</v>
      </c>
      <c r="W103" s="51"/>
    </row>
    <row r="104" spans="1:23" s="4" customFormat="1" ht="27" hidden="1" customHeight="1" x14ac:dyDescent="0.15">
      <c r="A104" s="18" t="s">
        <v>213</v>
      </c>
      <c r="B104" s="25" t="s">
        <v>214</v>
      </c>
      <c r="C104" s="54" t="s">
        <v>215</v>
      </c>
      <c r="D104" s="20">
        <f>E104-F104+G104</f>
        <v>200000</v>
      </c>
      <c r="E104" s="21">
        <v>200000</v>
      </c>
      <c r="F104" s="21">
        <v>0</v>
      </c>
      <c r="G104" s="21"/>
      <c r="H104" s="22">
        <v>105</v>
      </c>
      <c r="I104" s="22">
        <v>81</v>
      </c>
      <c r="J104" s="36">
        <f>(H104+I104)*1000</f>
        <v>186000</v>
      </c>
      <c r="K104" s="37">
        <v>1</v>
      </c>
      <c r="L104" s="20">
        <f>J104*K104</f>
        <v>186000</v>
      </c>
      <c r="M104" s="20"/>
      <c r="N104" s="36">
        <f>L104-(D104-M104)</f>
        <v>-14000</v>
      </c>
      <c r="O104" s="38">
        <f>I104*2000</f>
        <v>162000</v>
      </c>
      <c r="P104" s="39">
        <f>O104*K104</f>
        <v>162000</v>
      </c>
      <c r="Q104" s="39">
        <f>IF(P104+N104&lt;=0,0,P104+N104)</f>
        <v>148000</v>
      </c>
      <c r="R104" s="50">
        <f>Q104*0.9</f>
        <v>133200</v>
      </c>
      <c r="S104" s="39">
        <v>133200</v>
      </c>
      <c r="T104" s="39">
        <f>R104-S104</f>
        <v>0</v>
      </c>
      <c r="U104" s="39">
        <f>Q104-R104</f>
        <v>14800</v>
      </c>
      <c r="V104" s="38">
        <f>IF(P104+N104&lt;0,P104+N104,0)</f>
        <v>0</v>
      </c>
      <c r="W104" s="51"/>
    </row>
    <row r="105" spans="1:23" s="4" customFormat="1" ht="27" hidden="1" customHeight="1" x14ac:dyDescent="0.15">
      <c r="A105" s="16" t="s">
        <v>216</v>
      </c>
      <c r="B105" s="23" t="s">
        <v>217</v>
      </c>
      <c r="C105" s="23" t="s">
        <v>217</v>
      </c>
      <c r="D105" s="24">
        <f>D106</f>
        <v>1494000</v>
      </c>
      <c r="E105" s="24">
        <f>E106</f>
        <v>1494000</v>
      </c>
      <c r="F105" s="24">
        <f>F106</f>
        <v>0</v>
      </c>
      <c r="G105" s="24">
        <f>G106</f>
        <v>0</v>
      </c>
      <c r="H105" s="24">
        <f t="shared" ref="H105:H109" si="77">H106</f>
        <v>736</v>
      </c>
      <c r="I105" s="24">
        <f t="shared" ref="I105:I109" si="78">I106</f>
        <v>879</v>
      </c>
      <c r="J105" s="24">
        <f t="shared" ref="J105:V105" si="79">J106</f>
        <v>1615000</v>
      </c>
      <c r="K105" s="24"/>
      <c r="L105" s="24">
        <f t="shared" si="79"/>
        <v>1615000</v>
      </c>
      <c r="M105" s="24">
        <f t="shared" si="79"/>
        <v>0</v>
      </c>
      <c r="N105" s="24">
        <f t="shared" si="79"/>
        <v>121000</v>
      </c>
      <c r="O105" s="24">
        <f t="shared" si="79"/>
        <v>1758000</v>
      </c>
      <c r="P105" s="24">
        <f t="shared" si="79"/>
        <v>1758000</v>
      </c>
      <c r="Q105" s="24">
        <f t="shared" si="79"/>
        <v>1879000</v>
      </c>
      <c r="R105" s="48">
        <f t="shared" si="79"/>
        <v>1691100</v>
      </c>
      <c r="S105" s="24">
        <f t="shared" si="79"/>
        <v>1691100</v>
      </c>
      <c r="T105" s="24">
        <f t="shared" si="79"/>
        <v>0</v>
      </c>
      <c r="U105" s="24">
        <f t="shared" si="79"/>
        <v>187900</v>
      </c>
      <c r="V105" s="24">
        <f t="shared" si="79"/>
        <v>0</v>
      </c>
      <c r="W105" s="49"/>
    </row>
    <row r="106" spans="1:23" s="4" customFormat="1" ht="27" hidden="1" customHeight="1" x14ac:dyDescent="0.15">
      <c r="A106" s="18" t="s">
        <v>216</v>
      </c>
      <c r="B106" s="25" t="s">
        <v>217</v>
      </c>
      <c r="C106" s="25" t="s">
        <v>217</v>
      </c>
      <c r="D106" s="20">
        <f t="shared" si="52"/>
        <v>1494000</v>
      </c>
      <c r="E106" s="21">
        <v>1494000</v>
      </c>
      <c r="F106" s="21">
        <v>0</v>
      </c>
      <c r="G106" s="21"/>
      <c r="H106" s="22">
        <v>736</v>
      </c>
      <c r="I106" s="22">
        <v>879</v>
      </c>
      <c r="J106" s="36">
        <f>(H106+I106)*1000</f>
        <v>1615000</v>
      </c>
      <c r="K106" s="37">
        <v>1</v>
      </c>
      <c r="L106" s="20">
        <f>J106*K106</f>
        <v>1615000</v>
      </c>
      <c r="M106" s="20"/>
      <c r="N106" s="36">
        <f>L106-(D106-M106)</f>
        <v>121000</v>
      </c>
      <c r="O106" s="38">
        <f>I106*2000</f>
        <v>1758000</v>
      </c>
      <c r="P106" s="39">
        <f>O106*K106</f>
        <v>1758000</v>
      </c>
      <c r="Q106" s="39">
        <f>IF(P106+N106&lt;=0,0,P106+N106)</f>
        <v>1879000</v>
      </c>
      <c r="R106" s="50">
        <f t="shared" si="59"/>
        <v>1691100</v>
      </c>
      <c r="S106" s="39">
        <v>1691100</v>
      </c>
      <c r="T106" s="39">
        <f>R106-S106</f>
        <v>0</v>
      </c>
      <c r="U106" s="39">
        <f>Q106-R106</f>
        <v>187900</v>
      </c>
      <c r="V106" s="38">
        <f>IF(P106+N106&lt;0,P106+N106,0)</f>
        <v>0</v>
      </c>
      <c r="W106" s="51"/>
    </row>
    <row r="107" spans="1:23" s="4" customFormat="1" ht="27" hidden="1" customHeight="1" x14ac:dyDescent="0.15">
      <c r="A107" s="16" t="s">
        <v>218</v>
      </c>
      <c r="B107" s="23" t="s">
        <v>219</v>
      </c>
      <c r="C107" s="23" t="s">
        <v>219</v>
      </c>
      <c r="D107" s="27">
        <f>D108</f>
        <v>600000</v>
      </c>
      <c r="E107" s="27">
        <f>E108</f>
        <v>600000</v>
      </c>
      <c r="F107" s="27">
        <f>F108</f>
        <v>0</v>
      </c>
      <c r="G107" s="27">
        <f>G108</f>
        <v>0</v>
      </c>
      <c r="H107" s="27">
        <f t="shared" si="77"/>
        <v>729</v>
      </c>
      <c r="I107" s="27">
        <f t="shared" si="78"/>
        <v>733</v>
      </c>
      <c r="J107" s="27">
        <f t="shared" ref="J107:V107" si="80">J108</f>
        <v>1462000</v>
      </c>
      <c r="K107" s="27"/>
      <c r="L107" s="27">
        <f t="shared" si="80"/>
        <v>438600</v>
      </c>
      <c r="M107" s="27">
        <f t="shared" si="80"/>
        <v>0</v>
      </c>
      <c r="N107" s="27">
        <f t="shared" si="80"/>
        <v>-161400</v>
      </c>
      <c r="O107" s="27">
        <f t="shared" si="80"/>
        <v>1466000</v>
      </c>
      <c r="P107" s="27">
        <f t="shared" si="80"/>
        <v>439800</v>
      </c>
      <c r="Q107" s="27">
        <f t="shared" si="80"/>
        <v>278400</v>
      </c>
      <c r="R107" s="52">
        <f t="shared" si="80"/>
        <v>250560</v>
      </c>
      <c r="S107" s="27">
        <f t="shared" si="80"/>
        <v>250560</v>
      </c>
      <c r="T107" s="27">
        <f t="shared" si="80"/>
        <v>0</v>
      </c>
      <c r="U107" s="27">
        <f t="shared" si="80"/>
        <v>27840</v>
      </c>
      <c r="V107" s="27">
        <f t="shared" si="80"/>
        <v>0</v>
      </c>
      <c r="W107" s="49"/>
    </row>
    <row r="108" spans="1:23" s="4" customFormat="1" ht="27" hidden="1" customHeight="1" x14ac:dyDescent="0.15">
      <c r="A108" s="18" t="s">
        <v>218</v>
      </c>
      <c r="B108" s="25" t="s">
        <v>219</v>
      </c>
      <c r="C108" s="25" t="s">
        <v>219</v>
      </c>
      <c r="D108" s="20">
        <f t="shared" ref="D108:D130" si="81">E108-F108+G108</f>
        <v>600000</v>
      </c>
      <c r="E108" s="21">
        <v>600000</v>
      </c>
      <c r="F108" s="21">
        <v>0</v>
      </c>
      <c r="G108" s="21"/>
      <c r="H108" s="22">
        <v>729</v>
      </c>
      <c r="I108" s="22">
        <v>733</v>
      </c>
      <c r="J108" s="36">
        <f t="shared" ref="J108:J130" si="82">(H108+I108)*1000</f>
        <v>1462000</v>
      </c>
      <c r="K108" s="37">
        <v>0.3</v>
      </c>
      <c r="L108" s="20">
        <f t="shared" ref="L108:L130" si="83">J108*K108</f>
        <v>438600</v>
      </c>
      <c r="M108" s="20"/>
      <c r="N108" s="36">
        <f t="shared" ref="N108:N130" si="84">L108-(D108-M108)</f>
        <v>-161400</v>
      </c>
      <c r="O108" s="38">
        <f t="shared" ref="O108:O130" si="85">I108*2000</f>
        <v>1466000</v>
      </c>
      <c r="P108" s="39">
        <f t="shared" ref="P108:P130" si="86">O108*K108</f>
        <v>439800</v>
      </c>
      <c r="Q108" s="39">
        <f t="shared" ref="Q108:Q130" si="87">IF(P108+N108&lt;=0,0,P108+N108)</f>
        <v>278400</v>
      </c>
      <c r="R108" s="50">
        <f t="shared" ref="R108:R130" si="88">Q108*0.9</f>
        <v>250560</v>
      </c>
      <c r="S108" s="39">
        <v>250560</v>
      </c>
      <c r="T108" s="39">
        <f t="shared" ref="T108:T130" si="89">R108-S108</f>
        <v>0</v>
      </c>
      <c r="U108" s="39">
        <f t="shared" ref="U108:U130" si="90">Q108-R108</f>
        <v>27840</v>
      </c>
      <c r="V108" s="38">
        <f t="shared" ref="V108:V130" si="91">IF(P108+N108&lt;0,P108+N108,0)</f>
        <v>0</v>
      </c>
      <c r="W108" s="51"/>
    </row>
    <row r="109" spans="1:23" s="4" customFormat="1" ht="27" hidden="1" customHeight="1" x14ac:dyDescent="0.15">
      <c r="A109" s="16" t="s">
        <v>220</v>
      </c>
      <c r="B109" s="23" t="s">
        <v>221</v>
      </c>
      <c r="C109" s="23" t="s">
        <v>221</v>
      </c>
      <c r="D109" s="27">
        <f>D110</f>
        <v>252000</v>
      </c>
      <c r="E109" s="27">
        <f>E110</f>
        <v>252000</v>
      </c>
      <c r="F109" s="27">
        <f>F110</f>
        <v>0</v>
      </c>
      <c r="G109" s="27">
        <f>G110</f>
        <v>0</v>
      </c>
      <c r="H109" s="27">
        <f t="shared" si="77"/>
        <v>371</v>
      </c>
      <c r="I109" s="27">
        <f t="shared" si="78"/>
        <v>303</v>
      </c>
      <c r="J109" s="27">
        <f t="shared" ref="J109:V109" si="92">J110</f>
        <v>674000</v>
      </c>
      <c r="K109" s="27"/>
      <c r="L109" s="27">
        <f t="shared" si="92"/>
        <v>202200</v>
      </c>
      <c r="M109" s="27">
        <f t="shared" si="92"/>
        <v>0</v>
      </c>
      <c r="N109" s="27">
        <f t="shared" si="92"/>
        <v>-49800</v>
      </c>
      <c r="O109" s="27">
        <f t="shared" si="92"/>
        <v>606000</v>
      </c>
      <c r="P109" s="27">
        <f t="shared" si="92"/>
        <v>181800</v>
      </c>
      <c r="Q109" s="27">
        <f t="shared" si="92"/>
        <v>132000</v>
      </c>
      <c r="R109" s="52">
        <f t="shared" si="92"/>
        <v>118800</v>
      </c>
      <c r="S109" s="27">
        <f t="shared" si="92"/>
        <v>118800</v>
      </c>
      <c r="T109" s="27">
        <f t="shared" si="92"/>
        <v>0</v>
      </c>
      <c r="U109" s="27">
        <f t="shared" si="92"/>
        <v>13200</v>
      </c>
      <c r="V109" s="27">
        <f t="shared" si="92"/>
        <v>0</v>
      </c>
      <c r="W109" s="49"/>
    </row>
    <row r="110" spans="1:23" s="4" customFormat="1" ht="27" hidden="1" customHeight="1" x14ac:dyDescent="0.15">
      <c r="A110" s="18" t="s">
        <v>220</v>
      </c>
      <c r="B110" s="25" t="s">
        <v>221</v>
      </c>
      <c r="C110" s="25" t="s">
        <v>221</v>
      </c>
      <c r="D110" s="20">
        <f t="shared" si="81"/>
        <v>252000</v>
      </c>
      <c r="E110" s="21">
        <v>252000</v>
      </c>
      <c r="F110" s="21">
        <v>0</v>
      </c>
      <c r="G110" s="21"/>
      <c r="H110" s="22">
        <v>371</v>
      </c>
      <c r="I110" s="22">
        <v>303</v>
      </c>
      <c r="J110" s="36">
        <f t="shared" si="82"/>
        <v>674000</v>
      </c>
      <c r="K110" s="37">
        <v>0.3</v>
      </c>
      <c r="L110" s="20">
        <f t="shared" si="83"/>
        <v>202200</v>
      </c>
      <c r="M110" s="20"/>
      <c r="N110" s="36">
        <f t="shared" si="84"/>
        <v>-49800</v>
      </c>
      <c r="O110" s="38">
        <f t="shared" si="85"/>
        <v>606000</v>
      </c>
      <c r="P110" s="39">
        <f t="shared" si="86"/>
        <v>181800</v>
      </c>
      <c r="Q110" s="39">
        <f t="shared" si="87"/>
        <v>132000</v>
      </c>
      <c r="R110" s="50">
        <f t="shared" si="88"/>
        <v>118800</v>
      </c>
      <c r="S110" s="39">
        <v>118800</v>
      </c>
      <c r="T110" s="39">
        <f t="shared" si="89"/>
        <v>0</v>
      </c>
      <c r="U110" s="39">
        <f t="shared" si="90"/>
        <v>13200</v>
      </c>
      <c r="V110" s="38">
        <f t="shared" si="91"/>
        <v>0</v>
      </c>
      <c r="W110" s="51"/>
    </row>
    <row r="111" spans="1:23" s="4" customFormat="1" ht="27" customHeight="1" x14ac:dyDescent="0.15">
      <c r="A111" s="18" t="s">
        <v>222</v>
      </c>
      <c r="B111" s="25" t="s">
        <v>223</v>
      </c>
      <c r="C111" s="25" t="s">
        <v>223</v>
      </c>
      <c r="D111" s="20">
        <f t="shared" si="81"/>
        <v>780000</v>
      </c>
      <c r="E111" s="21">
        <v>780000</v>
      </c>
      <c r="F111" s="21">
        <v>0</v>
      </c>
      <c r="G111" s="21"/>
      <c r="H111" s="22">
        <v>540</v>
      </c>
      <c r="I111" s="22">
        <v>448</v>
      </c>
      <c r="J111" s="36">
        <f t="shared" si="82"/>
        <v>988000</v>
      </c>
      <c r="K111" s="37">
        <v>0.65</v>
      </c>
      <c r="L111" s="20">
        <f t="shared" si="83"/>
        <v>642200</v>
      </c>
      <c r="M111" s="20"/>
      <c r="N111" s="36">
        <f t="shared" si="84"/>
        <v>-137800</v>
      </c>
      <c r="O111" s="38">
        <f t="shared" si="85"/>
        <v>896000</v>
      </c>
      <c r="P111" s="39">
        <f t="shared" si="86"/>
        <v>582400</v>
      </c>
      <c r="Q111" s="39">
        <f t="shared" si="87"/>
        <v>444600</v>
      </c>
      <c r="R111" s="50">
        <f t="shared" si="88"/>
        <v>400140</v>
      </c>
      <c r="S111" s="39">
        <v>0</v>
      </c>
      <c r="T111" s="39">
        <f t="shared" si="89"/>
        <v>400140</v>
      </c>
      <c r="U111" s="39">
        <f t="shared" si="90"/>
        <v>44460</v>
      </c>
      <c r="V111" s="38">
        <f t="shared" si="91"/>
        <v>0</v>
      </c>
      <c r="W111" s="51"/>
    </row>
    <row r="112" spans="1:23" s="4" customFormat="1" ht="27" hidden="1" customHeight="1" x14ac:dyDescent="0.15">
      <c r="A112" s="16" t="s">
        <v>224</v>
      </c>
      <c r="B112" s="23" t="s">
        <v>225</v>
      </c>
      <c r="C112" s="23" t="s">
        <v>225</v>
      </c>
      <c r="D112" s="55">
        <f t="shared" ref="D112:I112" si="93">SUM(D113:D115)</f>
        <v>13336800</v>
      </c>
      <c r="E112" s="55">
        <f t="shared" si="93"/>
        <v>11084000</v>
      </c>
      <c r="F112" s="55">
        <f t="shared" si="93"/>
        <v>0</v>
      </c>
      <c r="G112" s="55">
        <f t="shared" si="93"/>
        <v>2252800</v>
      </c>
      <c r="H112" s="55">
        <f t="shared" si="93"/>
        <v>3705</v>
      </c>
      <c r="I112" s="55">
        <f t="shared" si="93"/>
        <v>3530</v>
      </c>
      <c r="J112" s="55">
        <f t="shared" ref="J112:V112" si="94">SUM(J113:J115)</f>
        <v>7235000</v>
      </c>
      <c r="K112" s="55"/>
      <c r="L112" s="55">
        <f t="shared" si="94"/>
        <v>6149750</v>
      </c>
      <c r="M112" s="55">
        <f t="shared" si="94"/>
        <v>0</v>
      </c>
      <c r="N112" s="55">
        <f t="shared" si="94"/>
        <v>-7187050</v>
      </c>
      <c r="O112" s="55">
        <f t="shared" si="94"/>
        <v>7060000</v>
      </c>
      <c r="P112" s="55">
        <f t="shared" si="94"/>
        <v>6001000</v>
      </c>
      <c r="Q112" s="55">
        <f t="shared" si="94"/>
        <v>2241050</v>
      </c>
      <c r="R112" s="52">
        <f t="shared" si="94"/>
        <v>2016945</v>
      </c>
      <c r="S112" s="55">
        <f t="shared" si="94"/>
        <v>0</v>
      </c>
      <c r="T112" s="55">
        <f t="shared" si="94"/>
        <v>2016945</v>
      </c>
      <c r="U112" s="55">
        <f t="shared" si="94"/>
        <v>224105</v>
      </c>
      <c r="V112" s="55">
        <f t="shared" si="94"/>
        <v>-3427100</v>
      </c>
      <c r="W112" s="49"/>
    </row>
    <row r="113" spans="1:23" s="4" customFormat="1" ht="27" hidden="1" customHeight="1" x14ac:dyDescent="0.15">
      <c r="A113" s="18" t="s">
        <v>226</v>
      </c>
      <c r="B113" s="25" t="s">
        <v>227</v>
      </c>
      <c r="C113" s="25" t="s">
        <v>228</v>
      </c>
      <c r="D113" s="20">
        <f t="shared" si="81"/>
        <v>3939100</v>
      </c>
      <c r="E113" s="21">
        <v>2786300</v>
      </c>
      <c r="F113" s="21">
        <v>0</v>
      </c>
      <c r="G113" s="21">
        <v>1152800</v>
      </c>
      <c r="H113" s="22">
        <v>1599</v>
      </c>
      <c r="I113" s="22">
        <v>1460</v>
      </c>
      <c r="J113" s="36">
        <f t="shared" si="82"/>
        <v>3059000</v>
      </c>
      <c r="K113" s="37">
        <v>0.85</v>
      </c>
      <c r="L113" s="20">
        <f t="shared" si="83"/>
        <v>2600150</v>
      </c>
      <c r="M113" s="20"/>
      <c r="N113" s="36">
        <f t="shared" si="84"/>
        <v>-1338950</v>
      </c>
      <c r="O113" s="38">
        <f t="shared" si="85"/>
        <v>2920000</v>
      </c>
      <c r="P113" s="39">
        <f t="shared" si="86"/>
        <v>2482000</v>
      </c>
      <c r="Q113" s="39">
        <f t="shared" si="87"/>
        <v>1143050</v>
      </c>
      <c r="R113" s="50">
        <f t="shared" si="88"/>
        <v>1028745</v>
      </c>
      <c r="S113" s="39">
        <v>0</v>
      </c>
      <c r="T113" s="39">
        <f t="shared" si="89"/>
        <v>1028745</v>
      </c>
      <c r="U113" s="39">
        <f t="shared" si="90"/>
        <v>114305</v>
      </c>
      <c r="V113" s="38">
        <f t="shared" si="91"/>
        <v>0</v>
      </c>
      <c r="W113" s="51"/>
    </row>
    <row r="114" spans="1:23" s="4" customFormat="1" ht="27" hidden="1" customHeight="1" x14ac:dyDescent="0.15">
      <c r="A114" s="18" t="s">
        <v>229</v>
      </c>
      <c r="B114" s="25" t="s">
        <v>230</v>
      </c>
      <c r="C114" s="25" t="s">
        <v>230</v>
      </c>
      <c r="D114" s="20">
        <f t="shared" si="81"/>
        <v>2128600</v>
      </c>
      <c r="E114" s="21">
        <v>1628600</v>
      </c>
      <c r="F114" s="21">
        <v>0</v>
      </c>
      <c r="G114" s="21">
        <v>500000</v>
      </c>
      <c r="H114" s="22">
        <v>976</v>
      </c>
      <c r="I114" s="22">
        <v>940</v>
      </c>
      <c r="J114" s="36">
        <f t="shared" si="82"/>
        <v>1916000</v>
      </c>
      <c r="K114" s="37">
        <v>0.85</v>
      </c>
      <c r="L114" s="20">
        <f t="shared" si="83"/>
        <v>1628600</v>
      </c>
      <c r="M114" s="20"/>
      <c r="N114" s="36">
        <f t="shared" si="84"/>
        <v>-500000</v>
      </c>
      <c r="O114" s="38">
        <f t="shared" si="85"/>
        <v>1880000</v>
      </c>
      <c r="P114" s="39">
        <f t="shared" si="86"/>
        <v>1598000</v>
      </c>
      <c r="Q114" s="39">
        <f t="shared" si="87"/>
        <v>1098000</v>
      </c>
      <c r="R114" s="50">
        <f t="shared" si="88"/>
        <v>988200</v>
      </c>
      <c r="S114" s="39">
        <v>0</v>
      </c>
      <c r="T114" s="39">
        <f t="shared" si="89"/>
        <v>988200</v>
      </c>
      <c r="U114" s="39">
        <f t="shared" si="90"/>
        <v>109800</v>
      </c>
      <c r="V114" s="38">
        <f t="shared" si="91"/>
        <v>0</v>
      </c>
      <c r="W114" s="51"/>
    </row>
    <row r="115" spans="1:23" s="4" customFormat="1" ht="27" hidden="1" customHeight="1" x14ac:dyDescent="0.15">
      <c r="A115" s="18" t="s">
        <v>231</v>
      </c>
      <c r="B115" s="28" t="s">
        <v>232</v>
      </c>
      <c r="C115" s="28" t="s">
        <v>232</v>
      </c>
      <c r="D115" s="20">
        <f t="shared" si="81"/>
        <v>7269100</v>
      </c>
      <c r="E115" s="21">
        <v>6669100</v>
      </c>
      <c r="F115" s="21">
        <v>0</v>
      </c>
      <c r="G115" s="21">
        <v>600000</v>
      </c>
      <c r="H115" s="22">
        <v>1130</v>
      </c>
      <c r="I115" s="22">
        <v>1130</v>
      </c>
      <c r="J115" s="36">
        <f t="shared" si="82"/>
        <v>2260000</v>
      </c>
      <c r="K115" s="37">
        <v>0.85</v>
      </c>
      <c r="L115" s="20">
        <f t="shared" si="83"/>
        <v>1921000</v>
      </c>
      <c r="M115" s="20"/>
      <c r="N115" s="36">
        <f t="shared" si="84"/>
        <v>-5348100</v>
      </c>
      <c r="O115" s="38">
        <f t="shared" si="85"/>
        <v>2260000</v>
      </c>
      <c r="P115" s="39">
        <f t="shared" si="86"/>
        <v>1921000</v>
      </c>
      <c r="Q115" s="39">
        <f t="shared" si="87"/>
        <v>0</v>
      </c>
      <c r="R115" s="50">
        <f t="shared" si="88"/>
        <v>0</v>
      </c>
      <c r="S115" s="39">
        <v>0</v>
      </c>
      <c r="T115" s="39">
        <f t="shared" si="89"/>
        <v>0</v>
      </c>
      <c r="U115" s="39">
        <f t="shared" si="90"/>
        <v>0</v>
      </c>
      <c r="V115" s="38">
        <f t="shared" si="91"/>
        <v>-3427100</v>
      </c>
      <c r="W115" s="51"/>
    </row>
    <row r="116" spans="1:23" s="4" customFormat="1" ht="27" hidden="1" customHeight="1" x14ac:dyDescent="0.15">
      <c r="A116" s="16" t="s">
        <v>233</v>
      </c>
      <c r="B116" s="23" t="s">
        <v>234</v>
      </c>
      <c r="C116" s="23" t="s">
        <v>234</v>
      </c>
      <c r="D116" s="27">
        <f t="shared" ref="D116:I116" si="95">D117</f>
        <v>6540500</v>
      </c>
      <c r="E116" s="27">
        <f t="shared" si="95"/>
        <v>5040500</v>
      </c>
      <c r="F116" s="27">
        <f t="shared" si="95"/>
        <v>0</v>
      </c>
      <c r="G116" s="27">
        <f t="shared" si="95"/>
        <v>1500000</v>
      </c>
      <c r="H116" s="27">
        <f t="shared" si="95"/>
        <v>2499</v>
      </c>
      <c r="I116" s="27">
        <f t="shared" si="95"/>
        <v>2073</v>
      </c>
      <c r="J116" s="27">
        <f t="shared" ref="J116:V116" si="96">J117</f>
        <v>4572000</v>
      </c>
      <c r="K116" s="27"/>
      <c r="L116" s="27">
        <f t="shared" si="96"/>
        <v>3886200</v>
      </c>
      <c r="M116" s="27">
        <f t="shared" si="96"/>
        <v>0</v>
      </c>
      <c r="N116" s="27">
        <f t="shared" si="96"/>
        <v>-2654300</v>
      </c>
      <c r="O116" s="27">
        <f t="shared" si="96"/>
        <v>4146000</v>
      </c>
      <c r="P116" s="27">
        <f t="shared" si="96"/>
        <v>3524100</v>
      </c>
      <c r="Q116" s="27">
        <f t="shared" si="96"/>
        <v>869800</v>
      </c>
      <c r="R116" s="52">
        <f t="shared" si="96"/>
        <v>782820</v>
      </c>
      <c r="S116" s="27">
        <f t="shared" si="96"/>
        <v>0</v>
      </c>
      <c r="T116" s="27">
        <f t="shared" si="96"/>
        <v>782820</v>
      </c>
      <c r="U116" s="27">
        <f t="shared" si="96"/>
        <v>86980</v>
      </c>
      <c r="V116" s="27">
        <f t="shared" si="96"/>
        <v>0</v>
      </c>
      <c r="W116" s="49"/>
    </row>
    <row r="117" spans="1:23" s="4" customFormat="1" ht="27" hidden="1" customHeight="1" x14ac:dyDescent="0.15">
      <c r="A117" s="18" t="s">
        <v>233</v>
      </c>
      <c r="B117" s="25" t="s">
        <v>234</v>
      </c>
      <c r="C117" s="25" t="s">
        <v>234</v>
      </c>
      <c r="D117" s="20">
        <f t="shared" si="81"/>
        <v>6540500</v>
      </c>
      <c r="E117" s="21">
        <v>5040500</v>
      </c>
      <c r="F117" s="21">
        <v>0</v>
      </c>
      <c r="G117" s="21">
        <v>1500000</v>
      </c>
      <c r="H117" s="22">
        <v>2499</v>
      </c>
      <c r="I117" s="22">
        <v>2073</v>
      </c>
      <c r="J117" s="36">
        <f t="shared" si="82"/>
        <v>4572000</v>
      </c>
      <c r="K117" s="37">
        <v>0.85</v>
      </c>
      <c r="L117" s="20">
        <f t="shared" si="83"/>
        <v>3886200</v>
      </c>
      <c r="M117" s="20"/>
      <c r="N117" s="36">
        <f t="shared" si="84"/>
        <v>-2654300</v>
      </c>
      <c r="O117" s="38">
        <f t="shared" si="85"/>
        <v>4146000</v>
      </c>
      <c r="P117" s="39">
        <f t="shared" si="86"/>
        <v>3524100</v>
      </c>
      <c r="Q117" s="39">
        <f t="shared" si="87"/>
        <v>869800</v>
      </c>
      <c r="R117" s="50">
        <f t="shared" si="88"/>
        <v>782820</v>
      </c>
      <c r="S117" s="39">
        <v>0</v>
      </c>
      <c r="T117" s="39">
        <f t="shared" si="89"/>
        <v>782820</v>
      </c>
      <c r="U117" s="39">
        <f t="shared" si="90"/>
        <v>86980</v>
      </c>
      <c r="V117" s="38">
        <f t="shared" si="91"/>
        <v>0</v>
      </c>
      <c r="W117" s="51"/>
    </row>
    <row r="118" spans="1:23" s="4" customFormat="1" ht="27" hidden="1" customHeight="1" x14ac:dyDescent="0.15">
      <c r="A118" s="16" t="s">
        <v>235</v>
      </c>
      <c r="B118" s="23" t="s">
        <v>236</v>
      </c>
      <c r="C118" s="23" t="s">
        <v>236</v>
      </c>
      <c r="D118" s="24">
        <f t="shared" ref="D118:I118" si="97">SUM(D119:D126)</f>
        <v>20097400</v>
      </c>
      <c r="E118" s="24">
        <f t="shared" si="97"/>
        <v>20097400</v>
      </c>
      <c r="F118" s="24">
        <f t="shared" si="97"/>
        <v>0</v>
      </c>
      <c r="G118" s="24">
        <f t="shared" si="97"/>
        <v>0</v>
      </c>
      <c r="H118" s="24">
        <f t="shared" si="97"/>
        <v>11386</v>
      </c>
      <c r="I118" s="24">
        <f t="shared" si="97"/>
        <v>11136</v>
      </c>
      <c r="J118" s="24">
        <f t="shared" ref="J118:V118" si="98">SUM(J119:J126)</f>
        <v>22522000</v>
      </c>
      <c r="K118" s="24"/>
      <c r="L118" s="24">
        <f t="shared" si="98"/>
        <v>19143700</v>
      </c>
      <c r="M118" s="24">
        <f t="shared" si="98"/>
        <v>0</v>
      </c>
      <c r="N118" s="24">
        <f t="shared" si="98"/>
        <v>-953700</v>
      </c>
      <c r="O118" s="24">
        <f t="shared" si="98"/>
        <v>22272000</v>
      </c>
      <c r="P118" s="24">
        <f t="shared" si="98"/>
        <v>18931200</v>
      </c>
      <c r="Q118" s="24">
        <f t="shared" si="98"/>
        <v>17977500</v>
      </c>
      <c r="R118" s="48">
        <f t="shared" si="98"/>
        <v>16179750</v>
      </c>
      <c r="S118" s="24">
        <f t="shared" si="98"/>
        <v>0</v>
      </c>
      <c r="T118" s="24">
        <f t="shared" si="98"/>
        <v>16179750</v>
      </c>
      <c r="U118" s="24">
        <f t="shared" si="98"/>
        <v>1797750</v>
      </c>
      <c r="V118" s="24">
        <f t="shared" si="98"/>
        <v>0</v>
      </c>
      <c r="W118" s="49" t="s">
        <v>237</v>
      </c>
    </row>
    <row r="119" spans="1:23" s="4" customFormat="1" ht="27" hidden="1" customHeight="1" x14ac:dyDescent="0.15">
      <c r="A119" s="18" t="s">
        <v>238</v>
      </c>
      <c r="B119" s="25" t="s">
        <v>239</v>
      </c>
      <c r="C119" s="25" t="s">
        <v>240</v>
      </c>
      <c r="D119" s="20">
        <f t="shared" si="81"/>
        <v>5717100</v>
      </c>
      <c r="E119" s="21">
        <v>5717100</v>
      </c>
      <c r="F119" s="21">
        <v>0</v>
      </c>
      <c r="G119" s="21"/>
      <c r="H119" s="22">
        <v>3190</v>
      </c>
      <c r="I119" s="22">
        <v>3158</v>
      </c>
      <c r="J119" s="36">
        <f t="shared" si="82"/>
        <v>6348000</v>
      </c>
      <c r="K119" s="37">
        <v>0.85</v>
      </c>
      <c r="L119" s="20">
        <f t="shared" si="83"/>
        <v>5395800</v>
      </c>
      <c r="M119" s="20"/>
      <c r="N119" s="36">
        <f t="shared" si="84"/>
        <v>-321300</v>
      </c>
      <c r="O119" s="38">
        <f t="shared" si="85"/>
        <v>6316000</v>
      </c>
      <c r="P119" s="39">
        <f t="shared" si="86"/>
        <v>5368600</v>
      </c>
      <c r="Q119" s="39">
        <f t="shared" si="87"/>
        <v>5047300</v>
      </c>
      <c r="R119" s="50">
        <f t="shared" si="88"/>
        <v>4542570</v>
      </c>
      <c r="S119" s="39">
        <v>0</v>
      </c>
      <c r="T119" s="39">
        <f t="shared" si="89"/>
        <v>4542570</v>
      </c>
      <c r="U119" s="39">
        <f t="shared" si="90"/>
        <v>504730</v>
      </c>
      <c r="V119" s="38">
        <f t="shared" si="91"/>
        <v>0</v>
      </c>
      <c r="W119" s="51"/>
    </row>
    <row r="120" spans="1:23" s="4" customFormat="1" ht="27" hidden="1" customHeight="1" x14ac:dyDescent="0.15">
      <c r="A120" s="18" t="s">
        <v>241</v>
      </c>
      <c r="B120" s="25" t="s">
        <v>242</v>
      </c>
      <c r="C120" s="25" t="s">
        <v>242</v>
      </c>
      <c r="D120" s="20">
        <f t="shared" si="81"/>
        <v>748000</v>
      </c>
      <c r="E120" s="21">
        <v>748000</v>
      </c>
      <c r="F120" s="21">
        <v>0</v>
      </c>
      <c r="G120" s="21"/>
      <c r="H120" s="22">
        <v>439</v>
      </c>
      <c r="I120" s="22">
        <v>421</v>
      </c>
      <c r="J120" s="36">
        <f t="shared" si="82"/>
        <v>860000</v>
      </c>
      <c r="K120" s="37">
        <v>0.85</v>
      </c>
      <c r="L120" s="20">
        <f t="shared" si="83"/>
        <v>731000</v>
      </c>
      <c r="M120" s="20"/>
      <c r="N120" s="36">
        <f t="shared" si="84"/>
        <v>-17000</v>
      </c>
      <c r="O120" s="38">
        <f t="shared" si="85"/>
        <v>842000</v>
      </c>
      <c r="P120" s="39">
        <f t="shared" si="86"/>
        <v>715700</v>
      </c>
      <c r="Q120" s="39">
        <f t="shared" si="87"/>
        <v>698700</v>
      </c>
      <c r="R120" s="50">
        <f t="shared" si="88"/>
        <v>628830</v>
      </c>
      <c r="S120" s="39">
        <v>0</v>
      </c>
      <c r="T120" s="39">
        <f t="shared" si="89"/>
        <v>628830</v>
      </c>
      <c r="U120" s="39">
        <f t="shared" si="90"/>
        <v>69870</v>
      </c>
      <c r="V120" s="38">
        <f t="shared" si="91"/>
        <v>0</v>
      </c>
      <c r="W120" s="51"/>
    </row>
    <row r="121" spans="1:23" s="4" customFormat="1" ht="27" hidden="1" customHeight="1" x14ac:dyDescent="0.15">
      <c r="A121" s="18" t="s">
        <v>243</v>
      </c>
      <c r="B121" s="28" t="s">
        <v>244</v>
      </c>
      <c r="C121" s="28" t="s">
        <v>244</v>
      </c>
      <c r="D121" s="20">
        <f t="shared" si="81"/>
        <v>2429300</v>
      </c>
      <c r="E121" s="21">
        <v>2429300</v>
      </c>
      <c r="F121" s="21">
        <v>0</v>
      </c>
      <c r="G121" s="21"/>
      <c r="H121" s="22">
        <v>1145</v>
      </c>
      <c r="I121" s="22">
        <v>1025</v>
      </c>
      <c r="J121" s="36">
        <f t="shared" si="82"/>
        <v>2170000</v>
      </c>
      <c r="K121" s="37">
        <v>0.85</v>
      </c>
      <c r="L121" s="20">
        <f t="shared" si="83"/>
        <v>1844500</v>
      </c>
      <c r="M121" s="20"/>
      <c r="N121" s="36">
        <f t="shared" si="84"/>
        <v>-584800</v>
      </c>
      <c r="O121" s="38">
        <f t="shared" si="85"/>
        <v>2050000</v>
      </c>
      <c r="P121" s="39">
        <f t="shared" si="86"/>
        <v>1742500</v>
      </c>
      <c r="Q121" s="39">
        <f t="shared" si="87"/>
        <v>1157700</v>
      </c>
      <c r="R121" s="50">
        <f t="shared" si="88"/>
        <v>1041930</v>
      </c>
      <c r="S121" s="39">
        <v>0</v>
      </c>
      <c r="T121" s="39">
        <f t="shared" si="89"/>
        <v>1041930</v>
      </c>
      <c r="U121" s="39">
        <f t="shared" si="90"/>
        <v>115770</v>
      </c>
      <c r="V121" s="38">
        <f t="shared" si="91"/>
        <v>0</v>
      </c>
      <c r="W121" s="51"/>
    </row>
    <row r="122" spans="1:23" s="4" customFormat="1" ht="27" hidden="1" customHeight="1" x14ac:dyDescent="0.15">
      <c r="A122" s="18" t="s">
        <v>245</v>
      </c>
      <c r="B122" s="28" t="s">
        <v>246</v>
      </c>
      <c r="C122" s="28" t="s">
        <v>246</v>
      </c>
      <c r="D122" s="20">
        <f t="shared" si="81"/>
        <v>960500</v>
      </c>
      <c r="E122" s="21">
        <v>960500</v>
      </c>
      <c r="F122" s="21">
        <v>0</v>
      </c>
      <c r="G122" s="21"/>
      <c r="H122" s="22">
        <v>565</v>
      </c>
      <c r="I122" s="22">
        <v>531</v>
      </c>
      <c r="J122" s="36">
        <f t="shared" si="82"/>
        <v>1096000</v>
      </c>
      <c r="K122" s="37">
        <v>0.85</v>
      </c>
      <c r="L122" s="20">
        <f t="shared" si="83"/>
        <v>931600</v>
      </c>
      <c r="M122" s="20"/>
      <c r="N122" s="36">
        <f t="shared" si="84"/>
        <v>-28900</v>
      </c>
      <c r="O122" s="38">
        <f t="shared" si="85"/>
        <v>1062000</v>
      </c>
      <c r="P122" s="39">
        <f t="shared" si="86"/>
        <v>902700</v>
      </c>
      <c r="Q122" s="39">
        <f t="shared" si="87"/>
        <v>873800</v>
      </c>
      <c r="R122" s="50">
        <f t="shared" si="88"/>
        <v>786420</v>
      </c>
      <c r="S122" s="39">
        <v>0</v>
      </c>
      <c r="T122" s="39">
        <f t="shared" si="89"/>
        <v>786420</v>
      </c>
      <c r="U122" s="39">
        <f t="shared" si="90"/>
        <v>87380</v>
      </c>
      <c r="V122" s="38">
        <f t="shared" si="91"/>
        <v>0</v>
      </c>
      <c r="W122" s="51"/>
    </row>
    <row r="123" spans="1:23" s="4" customFormat="1" ht="27" hidden="1" customHeight="1" x14ac:dyDescent="0.15">
      <c r="A123" s="18" t="s">
        <v>247</v>
      </c>
      <c r="B123" s="28" t="s">
        <v>248</v>
      </c>
      <c r="C123" s="28" t="s">
        <v>248</v>
      </c>
      <c r="D123" s="20">
        <f t="shared" si="81"/>
        <v>569500</v>
      </c>
      <c r="E123" s="21">
        <v>569500</v>
      </c>
      <c r="F123" s="21">
        <v>0</v>
      </c>
      <c r="G123" s="21"/>
      <c r="H123" s="22">
        <v>357</v>
      </c>
      <c r="I123" s="22">
        <v>309</v>
      </c>
      <c r="J123" s="36">
        <f t="shared" si="82"/>
        <v>666000</v>
      </c>
      <c r="K123" s="37">
        <v>0.85</v>
      </c>
      <c r="L123" s="20">
        <f t="shared" si="83"/>
        <v>566100</v>
      </c>
      <c r="M123" s="20"/>
      <c r="N123" s="36">
        <f t="shared" si="84"/>
        <v>-3400</v>
      </c>
      <c r="O123" s="38">
        <f t="shared" si="85"/>
        <v>618000</v>
      </c>
      <c r="P123" s="39">
        <f t="shared" si="86"/>
        <v>525300</v>
      </c>
      <c r="Q123" s="39">
        <f t="shared" si="87"/>
        <v>521900</v>
      </c>
      <c r="R123" s="50">
        <f t="shared" si="88"/>
        <v>469710</v>
      </c>
      <c r="S123" s="39">
        <v>0</v>
      </c>
      <c r="T123" s="39">
        <f t="shared" si="89"/>
        <v>469710</v>
      </c>
      <c r="U123" s="39">
        <f t="shared" si="90"/>
        <v>52190</v>
      </c>
      <c r="V123" s="38">
        <f t="shared" si="91"/>
        <v>0</v>
      </c>
      <c r="W123" s="51"/>
    </row>
    <row r="124" spans="1:23" s="4" customFormat="1" ht="27" hidden="1" customHeight="1" x14ac:dyDescent="0.15">
      <c r="A124" s="18" t="s">
        <v>243</v>
      </c>
      <c r="B124" s="28" t="s">
        <v>244</v>
      </c>
      <c r="C124" s="54" t="s">
        <v>249</v>
      </c>
      <c r="D124" s="20">
        <f t="shared" si="81"/>
        <v>646000</v>
      </c>
      <c r="E124" s="21">
        <v>646000</v>
      </c>
      <c r="F124" s="21">
        <v>0</v>
      </c>
      <c r="G124" s="21"/>
      <c r="H124" s="22">
        <v>380</v>
      </c>
      <c r="I124" s="22">
        <v>366</v>
      </c>
      <c r="J124" s="36">
        <f t="shared" si="82"/>
        <v>746000</v>
      </c>
      <c r="K124" s="37">
        <v>0.85</v>
      </c>
      <c r="L124" s="20">
        <f t="shared" si="83"/>
        <v>634100</v>
      </c>
      <c r="M124" s="20"/>
      <c r="N124" s="36">
        <f t="shared" si="84"/>
        <v>-11900</v>
      </c>
      <c r="O124" s="38">
        <f t="shared" si="85"/>
        <v>732000</v>
      </c>
      <c r="P124" s="39">
        <f t="shared" si="86"/>
        <v>622200</v>
      </c>
      <c r="Q124" s="39">
        <f t="shared" si="87"/>
        <v>610300</v>
      </c>
      <c r="R124" s="50">
        <f t="shared" si="88"/>
        <v>549270</v>
      </c>
      <c r="S124" s="39">
        <v>0</v>
      </c>
      <c r="T124" s="39">
        <f t="shared" si="89"/>
        <v>549270</v>
      </c>
      <c r="U124" s="39">
        <f t="shared" si="90"/>
        <v>61030</v>
      </c>
      <c r="V124" s="38">
        <f t="shared" si="91"/>
        <v>0</v>
      </c>
      <c r="W124" s="51"/>
    </row>
    <row r="125" spans="1:23" s="4" customFormat="1" ht="27" hidden="1" customHeight="1" x14ac:dyDescent="0.15">
      <c r="A125" s="18" t="s">
        <v>250</v>
      </c>
      <c r="B125" s="28" t="s">
        <v>251</v>
      </c>
      <c r="C125" s="28" t="s">
        <v>251</v>
      </c>
      <c r="D125" s="20">
        <f t="shared" si="81"/>
        <v>3901500</v>
      </c>
      <c r="E125" s="21">
        <v>3901500</v>
      </c>
      <c r="F125" s="21">
        <v>0</v>
      </c>
      <c r="G125" s="21"/>
      <c r="H125" s="22">
        <v>2295</v>
      </c>
      <c r="I125" s="22">
        <v>2296</v>
      </c>
      <c r="J125" s="36">
        <f t="shared" si="82"/>
        <v>4591000</v>
      </c>
      <c r="K125" s="37">
        <v>0.85</v>
      </c>
      <c r="L125" s="20">
        <f t="shared" si="83"/>
        <v>3902350</v>
      </c>
      <c r="M125" s="20"/>
      <c r="N125" s="36">
        <f t="shared" si="84"/>
        <v>850</v>
      </c>
      <c r="O125" s="38">
        <f t="shared" si="85"/>
        <v>4592000</v>
      </c>
      <c r="P125" s="39">
        <f t="shared" si="86"/>
        <v>3903200</v>
      </c>
      <c r="Q125" s="39">
        <f t="shared" si="87"/>
        <v>3904050</v>
      </c>
      <c r="R125" s="50">
        <f t="shared" si="88"/>
        <v>3513645</v>
      </c>
      <c r="S125" s="39">
        <v>0</v>
      </c>
      <c r="T125" s="39">
        <f t="shared" si="89"/>
        <v>3513645</v>
      </c>
      <c r="U125" s="39">
        <f t="shared" si="90"/>
        <v>390405</v>
      </c>
      <c r="V125" s="38">
        <f t="shared" si="91"/>
        <v>0</v>
      </c>
      <c r="W125" s="51"/>
    </row>
    <row r="126" spans="1:23" s="4" customFormat="1" ht="27" hidden="1" customHeight="1" x14ac:dyDescent="0.15">
      <c r="A126" s="18" t="s">
        <v>252</v>
      </c>
      <c r="B126" s="28" t="s">
        <v>253</v>
      </c>
      <c r="C126" s="28" t="s">
        <v>253</v>
      </c>
      <c r="D126" s="20">
        <f t="shared" si="81"/>
        <v>5125500</v>
      </c>
      <c r="E126" s="21">
        <v>5125500</v>
      </c>
      <c r="F126" s="21">
        <v>0</v>
      </c>
      <c r="G126" s="21"/>
      <c r="H126" s="22">
        <v>3015</v>
      </c>
      <c r="I126" s="22">
        <v>3030</v>
      </c>
      <c r="J126" s="36">
        <f t="shared" si="82"/>
        <v>6045000</v>
      </c>
      <c r="K126" s="37">
        <v>0.85</v>
      </c>
      <c r="L126" s="20">
        <f t="shared" si="83"/>
        <v>5138250</v>
      </c>
      <c r="M126" s="20"/>
      <c r="N126" s="36">
        <f t="shared" si="84"/>
        <v>12750</v>
      </c>
      <c r="O126" s="38">
        <f t="shared" si="85"/>
        <v>6060000</v>
      </c>
      <c r="P126" s="39">
        <f t="shared" si="86"/>
        <v>5151000</v>
      </c>
      <c r="Q126" s="39">
        <f t="shared" si="87"/>
        <v>5163750</v>
      </c>
      <c r="R126" s="50">
        <f t="shared" si="88"/>
        <v>4647375</v>
      </c>
      <c r="S126" s="39">
        <v>0</v>
      </c>
      <c r="T126" s="39">
        <f t="shared" si="89"/>
        <v>4647375</v>
      </c>
      <c r="U126" s="39">
        <f t="shared" si="90"/>
        <v>516375</v>
      </c>
      <c r="V126" s="38">
        <f t="shared" si="91"/>
        <v>0</v>
      </c>
      <c r="W126" s="51"/>
    </row>
    <row r="127" spans="1:23" s="4" customFormat="1" ht="27" hidden="1" customHeight="1" x14ac:dyDescent="0.15">
      <c r="A127" s="16" t="s">
        <v>254</v>
      </c>
      <c r="B127" s="26" t="s">
        <v>255</v>
      </c>
      <c r="C127" s="26" t="s">
        <v>255</v>
      </c>
      <c r="D127" s="24">
        <f>D128</f>
        <v>7412000</v>
      </c>
      <c r="E127" s="24">
        <f>E128</f>
        <v>7412000</v>
      </c>
      <c r="F127" s="24">
        <f>F128</f>
        <v>0</v>
      </c>
      <c r="G127" s="24">
        <f>G128</f>
        <v>0</v>
      </c>
      <c r="H127" s="24">
        <f t="shared" ref="H127:H131" si="99">H128</f>
        <v>4324</v>
      </c>
      <c r="I127" s="24">
        <f t="shared" ref="I127:I131" si="100">I128</f>
        <v>4360</v>
      </c>
      <c r="J127" s="24">
        <f t="shared" ref="J127:V127" si="101">J128</f>
        <v>8684000</v>
      </c>
      <c r="K127" s="24"/>
      <c r="L127" s="24">
        <f t="shared" si="101"/>
        <v>7381400</v>
      </c>
      <c r="M127" s="24">
        <f t="shared" si="101"/>
        <v>0</v>
      </c>
      <c r="N127" s="24">
        <f t="shared" si="101"/>
        <v>-30600</v>
      </c>
      <c r="O127" s="24">
        <f t="shared" si="101"/>
        <v>8720000</v>
      </c>
      <c r="P127" s="24">
        <f t="shared" si="101"/>
        <v>7412000</v>
      </c>
      <c r="Q127" s="24">
        <f t="shared" si="101"/>
        <v>7381400</v>
      </c>
      <c r="R127" s="48">
        <f t="shared" si="101"/>
        <v>6643260</v>
      </c>
      <c r="S127" s="24">
        <f t="shared" si="101"/>
        <v>0</v>
      </c>
      <c r="T127" s="24">
        <f t="shared" si="101"/>
        <v>6643260</v>
      </c>
      <c r="U127" s="24">
        <f t="shared" si="101"/>
        <v>738140</v>
      </c>
      <c r="V127" s="24">
        <f t="shared" si="101"/>
        <v>0</v>
      </c>
      <c r="W127" s="49"/>
    </row>
    <row r="128" spans="1:23" s="4" customFormat="1" ht="27" hidden="1" customHeight="1" x14ac:dyDescent="0.15">
      <c r="A128" s="18" t="s">
        <v>254</v>
      </c>
      <c r="B128" s="28" t="s">
        <v>255</v>
      </c>
      <c r="C128" s="28" t="s">
        <v>255</v>
      </c>
      <c r="D128" s="20">
        <f t="shared" si="81"/>
        <v>7412000</v>
      </c>
      <c r="E128" s="21">
        <v>7412000</v>
      </c>
      <c r="F128" s="21">
        <v>0</v>
      </c>
      <c r="G128" s="21"/>
      <c r="H128" s="22">
        <v>4324</v>
      </c>
      <c r="I128" s="22">
        <v>4360</v>
      </c>
      <c r="J128" s="36">
        <f t="shared" si="82"/>
        <v>8684000</v>
      </c>
      <c r="K128" s="37">
        <v>0.85</v>
      </c>
      <c r="L128" s="20">
        <f t="shared" si="83"/>
        <v>7381400</v>
      </c>
      <c r="M128" s="20"/>
      <c r="N128" s="36">
        <f t="shared" si="84"/>
        <v>-30600</v>
      </c>
      <c r="O128" s="38">
        <f t="shared" si="85"/>
        <v>8720000</v>
      </c>
      <c r="P128" s="39">
        <f t="shared" si="86"/>
        <v>7412000</v>
      </c>
      <c r="Q128" s="39">
        <f t="shared" si="87"/>
        <v>7381400</v>
      </c>
      <c r="R128" s="50">
        <f t="shared" si="88"/>
        <v>6643260</v>
      </c>
      <c r="S128" s="39">
        <v>0</v>
      </c>
      <c r="T128" s="39">
        <f t="shared" si="89"/>
        <v>6643260</v>
      </c>
      <c r="U128" s="39">
        <f t="shared" si="90"/>
        <v>738140</v>
      </c>
      <c r="V128" s="38">
        <f t="shared" si="91"/>
        <v>0</v>
      </c>
      <c r="W128" s="51"/>
    </row>
    <row r="129" spans="1:23" s="4" customFormat="1" ht="27" hidden="1" customHeight="1" x14ac:dyDescent="0.15">
      <c r="A129" s="16" t="s">
        <v>256</v>
      </c>
      <c r="B129" s="26" t="s">
        <v>257</v>
      </c>
      <c r="C129" s="26" t="s">
        <v>257</v>
      </c>
      <c r="D129" s="24">
        <f>D130</f>
        <v>6800000</v>
      </c>
      <c r="E129" s="24">
        <f>E130</f>
        <v>6800000</v>
      </c>
      <c r="F129" s="24">
        <f>F130</f>
        <v>0</v>
      </c>
      <c r="G129" s="24">
        <f>G130</f>
        <v>0</v>
      </c>
      <c r="H129" s="24">
        <f t="shared" si="99"/>
        <v>3860</v>
      </c>
      <c r="I129" s="24">
        <f t="shared" si="100"/>
        <v>3860</v>
      </c>
      <c r="J129" s="24">
        <f t="shared" ref="J129:V129" si="102">J130</f>
        <v>7720000</v>
      </c>
      <c r="K129" s="24"/>
      <c r="L129" s="24">
        <f t="shared" si="102"/>
        <v>6562000</v>
      </c>
      <c r="M129" s="24">
        <f t="shared" si="102"/>
        <v>0</v>
      </c>
      <c r="N129" s="24">
        <f t="shared" si="102"/>
        <v>-238000</v>
      </c>
      <c r="O129" s="24">
        <f t="shared" si="102"/>
        <v>7720000</v>
      </c>
      <c r="P129" s="24">
        <f t="shared" si="102"/>
        <v>6562000</v>
      </c>
      <c r="Q129" s="24">
        <f t="shared" si="102"/>
        <v>6324000</v>
      </c>
      <c r="R129" s="48">
        <f t="shared" si="102"/>
        <v>5691600</v>
      </c>
      <c r="S129" s="24">
        <f t="shared" si="102"/>
        <v>0</v>
      </c>
      <c r="T129" s="24">
        <f t="shared" si="102"/>
        <v>5691600</v>
      </c>
      <c r="U129" s="24">
        <f t="shared" si="102"/>
        <v>632400</v>
      </c>
      <c r="V129" s="24">
        <f t="shared" si="102"/>
        <v>0</v>
      </c>
      <c r="W129" s="49"/>
    </row>
    <row r="130" spans="1:23" s="4" customFormat="1" ht="27" hidden="1" customHeight="1" x14ac:dyDescent="0.15">
      <c r="A130" s="18" t="s">
        <v>256</v>
      </c>
      <c r="B130" s="28" t="s">
        <v>257</v>
      </c>
      <c r="C130" s="28" t="s">
        <v>257</v>
      </c>
      <c r="D130" s="20">
        <f t="shared" si="81"/>
        <v>6800000</v>
      </c>
      <c r="E130" s="21">
        <v>6800000</v>
      </c>
      <c r="F130" s="21">
        <v>0</v>
      </c>
      <c r="G130" s="21"/>
      <c r="H130" s="22">
        <v>3860</v>
      </c>
      <c r="I130" s="22">
        <v>3860</v>
      </c>
      <c r="J130" s="36">
        <f t="shared" si="82"/>
        <v>7720000</v>
      </c>
      <c r="K130" s="37">
        <v>0.85</v>
      </c>
      <c r="L130" s="20">
        <f t="shared" si="83"/>
        <v>6562000</v>
      </c>
      <c r="M130" s="20"/>
      <c r="N130" s="36">
        <f t="shared" si="84"/>
        <v>-238000</v>
      </c>
      <c r="O130" s="38">
        <f t="shared" si="85"/>
        <v>7720000</v>
      </c>
      <c r="P130" s="39">
        <f t="shared" si="86"/>
        <v>6562000</v>
      </c>
      <c r="Q130" s="39">
        <f t="shared" si="87"/>
        <v>6324000</v>
      </c>
      <c r="R130" s="50">
        <f t="shared" si="88"/>
        <v>5691600</v>
      </c>
      <c r="S130" s="39">
        <v>0</v>
      </c>
      <c r="T130" s="39">
        <f t="shared" si="89"/>
        <v>5691600</v>
      </c>
      <c r="U130" s="39">
        <f t="shared" si="90"/>
        <v>632400</v>
      </c>
      <c r="V130" s="38">
        <f t="shared" si="91"/>
        <v>0</v>
      </c>
      <c r="W130" s="51"/>
    </row>
    <row r="131" spans="1:23" s="4" customFormat="1" ht="27" hidden="1" customHeight="1" x14ac:dyDescent="0.15">
      <c r="A131" s="16" t="s">
        <v>258</v>
      </c>
      <c r="B131" s="23" t="s">
        <v>259</v>
      </c>
      <c r="C131" s="23" t="s">
        <v>259</v>
      </c>
      <c r="D131" s="27">
        <f>D132</f>
        <v>3872600</v>
      </c>
      <c r="E131" s="27">
        <f>E132</f>
        <v>3872600</v>
      </c>
      <c r="F131" s="27">
        <f>F132</f>
        <v>0</v>
      </c>
      <c r="G131" s="27">
        <f>G132</f>
        <v>0</v>
      </c>
      <c r="H131" s="27">
        <f t="shared" si="99"/>
        <v>2277</v>
      </c>
      <c r="I131" s="27">
        <f t="shared" si="100"/>
        <v>2278</v>
      </c>
      <c r="J131" s="27">
        <f t="shared" ref="J131:V131" si="103">J132</f>
        <v>4555000</v>
      </c>
      <c r="K131" s="27"/>
      <c r="L131" s="27">
        <f t="shared" si="103"/>
        <v>3871750</v>
      </c>
      <c r="M131" s="27">
        <f t="shared" si="103"/>
        <v>0</v>
      </c>
      <c r="N131" s="27">
        <f t="shared" si="103"/>
        <v>-850</v>
      </c>
      <c r="O131" s="27">
        <f t="shared" si="103"/>
        <v>4556000</v>
      </c>
      <c r="P131" s="27">
        <f t="shared" si="103"/>
        <v>3872600</v>
      </c>
      <c r="Q131" s="27">
        <f t="shared" si="103"/>
        <v>3871750</v>
      </c>
      <c r="R131" s="52">
        <f t="shared" si="103"/>
        <v>3484575</v>
      </c>
      <c r="S131" s="27">
        <f t="shared" si="103"/>
        <v>0</v>
      </c>
      <c r="T131" s="27">
        <f t="shared" si="103"/>
        <v>3484575</v>
      </c>
      <c r="U131" s="27">
        <f t="shared" si="103"/>
        <v>387175</v>
      </c>
      <c r="V131" s="27">
        <f t="shared" si="103"/>
        <v>0</v>
      </c>
      <c r="W131" s="49"/>
    </row>
    <row r="132" spans="1:23" s="4" customFormat="1" ht="27" hidden="1" customHeight="1" x14ac:dyDescent="0.15">
      <c r="A132" s="18" t="s">
        <v>258</v>
      </c>
      <c r="B132" s="25" t="s">
        <v>259</v>
      </c>
      <c r="C132" s="25" t="s">
        <v>259</v>
      </c>
      <c r="D132" s="20">
        <f>E132-F132+G132</f>
        <v>3872600</v>
      </c>
      <c r="E132" s="21">
        <v>3872600</v>
      </c>
      <c r="F132" s="21">
        <v>0</v>
      </c>
      <c r="G132" s="21"/>
      <c r="H132" s="22">
        <v>2277</v>
      </c>
      <c r="I132" s="22">
        <v>2278</v>
      </c>
      <c r="J132" s="36">
        <f>(H132+I132)*1000</f>
        <v>4555000</v>
      </c>
      <c r="K132" s="37">
        <v>0.85</v>
      </c>
      <c r="L132" s="20">
        <f>J132*K132</f>
        <v>3871750</v>
      </c>
      <c r="M132" s="20"/>
      <c r="N132" s="36">
        <f>L132-(D132-M132)</f>
        <v>-850</v>
      </c>
      <c r="O132" s="38">
        <f>I132*2000</f>
        <v>4556000</v>
      </c>
      <c r="P132" s="39">
        <f>O132*K132</f>
        <v>3872600</v>
      </c>
      <c r="Q132" s="39">
        <f>IF(P132+N132&lt;=0,0,P132+N132)</f>
        <v>3871750</v>
      </c>
      <c r="R132" s="50">
        <f t="shared" ref="R132:R164" si="104">Q132*0.9</f>
        <v>3484575</v>
      </c>
      <c r="S132" s="39">
        <v>0</v>
      </c>
      <c r="T132" s="39">
        <f>R132-S132</f>
        <v>3484575</v>
      </c>
      <c r="U132" s="39">
        <f>Q132-R132</f>
        <v>387175</v>
      </c>
      <c r="V132" s="38">
        <f>IF(P132+N132&lt;0,P132+N132,0)</f>
        <v>0</v>
      </c>
      <c r="W132" s="51"/>
    </row>
    <row r="133" spans="1:23" s="4" customFormat="1" ht="27" hidden="1" customHeight="1" x14ac:dyDescent="0.15">
      <c r="A133" s="16" t="s">
        <v>260</v>
      </c>
      <c r="B133" s="23" t="s">
        <v>261</v>
      </c>
      <c r="C133" s="23" t="s">
        <v>261</v>
      </c>
      <c r="D133" s="24">
        <f t="shared" ref="D133:I133" si="105">SUM(D134:D139)</f>
        <v>22780000</v>
      </c>
      <c r="E133" s="24">
        <f t="shared" si="105"/>
        <v>22780000</v>
      </c>
      <c r="F133" s="24">
        <f t="shared" si="105"/>
        <v>0</v>
      </c>
      <c r="G133" s="24">
        <f t="shared" si="105"/>
        <v>0</v>
      </c>
      <c r="H133" s="24">
        <f t="shared" si="105"/>
        <v>10808</v>
      </c>
      <c r="I133" s="24">
        <f t="shared" si="105"/>
        <v>11494</v>
      </c>
      <c r="J133" s="24">
        <f t="shared" ref="J133:V133" si="106">SUM(J134:J139)</f>
        <v>22302000</v>
      </c>
      <c r="K133" s="24"/>
      <c r="L133" s="24">
        <f t="shared" si="106"/>
        <v>18956700</v>
      </c>
      <c r="M133" s="24">
        <f t="shared" si="106"/>
        <v>0</v>
      </c>
      <c r="N133" s="24">
        <f t="shared" si="106"/>
        <v>-3823300</v>
      </c>
      <c r="O133" s="24">
        <f t="shared" si="106"/>
        <v>22988000</v>
      </c>
      <c r="P133" s="24">
        <f t="shared" si="106"/>
        <v>19539800</v>
      </c>
      <c r="Q133" s="24">
        <f t="shared" si="106"/>
        <v>15716500</v>
      </c>
      <c r="R133" s="48">
        <f t="shared" si="106"/>
        <v>14144850</v>
      </c>
      <c r="S133" s="24">
        <f t="shared" si="106"/>
        <v>0</v>
      </c>
      <c r="T133" s="24">
        <f t="shared" si="106"/>
        <v>14144850</v>
      </c>
      <c r="U133" s="24">
        <f t="shared" si="106"/>
        <v>1571650</v>
      </c>
      <c r="V133" s="24">
        <f t="shared" si="106"/>
        <v>0</v>
      </c>
      <c r="W133" s="49"/>
    </row>
    <row r="134" spans="1:23" s="4" customFormat="1" ht="27" hidden="1" customHeight="1" x14ac:dyDescent="0.15">
      <c r="A134" s="18" t="s">
        <v>262</v>
      </c>
      <c r="B134" s="25" t="s">
        <v>263</v>
      </c>
      <c r="C134" s="25" t="s">
        <v>264</v>
      </c>
      <c r="D134" s="20">
        <f>E134-F134+G134</f>
        <v>3408500</v>
      </c>
      <c r="E134" s="21">
        <v>3408500</v>
      </c>
      <c r="F134" s="21">
        <v>0</v>
      </c>
      <c r="G134" s="21"/>
      <c r="H134" s="22">
        <v>1340</v>
      </c>
      <c r="I134" s="22">
        <v>1055</v>
      </c>
      <c r="J134" s="36">
        <f>(H134+I134)*1000</f>
        <v>2395000</v>
      </c>
      <c r="K134" s="37">
        <v>0.85</v>
      </c>
      <c r="L134" s="20">
        <f>J134*K134</f>
        <v>2035750</v>
      </c>
      <c r="M134" s="20"/>
      <c r="N134" s="36">
        <f>L134-(D134-M134)</f>
        <v>-1372750</v>
      </c>
      <c r="O134" s="38">
        <f>I134*2000</f>
        <v>2110000</v>
      </c>
      <c r="P134" s="39">
        <f>O134*K134</f>
        <v>1793500</v>
      </c>
      <c r="Q134" s="39">
        <f>IF(P134+N134&lt;=0,0,P134+N134)</f>
        <v>420750</v>
      </c>
      <c r="R134" s="50">
        <f t="shared" si="104"/>
        <v>378675</v>
      </c>
      <c r="S134" s="39">
        <v>0</v>
      </c>
      <c r="T134" s="39">
        <f>R134-S134</f>
        <v>378675</v>
      </c>
      <c r="U134" s="39">
        <f>Q134-R134</f>
        <v>42075</v>
      </c>
      <c r="V134" s="38">
        <f>IF(P134+N134&lt;0,P134+N134,0)</f>
        <v>0</v>
      </c>
      <c r="W134" s="51"/>
    </row>
    <row r="135" spans="1:23" s="4" customFormat="1" ht="27" hidden="1" customHeight="1" x14ac:dyDescent="0.15">
      <c r="A135" s="18" t="s">
        <v>265</v>
      </c>
      <c r="B135" s="25" t="s">
        <v>266</v>
      </c>
      <c r="C135" s="25" t="s">
        <v>266</v>
      </c>
      <c r="D135" s="20">
        <f>E135-F135+G135</f>
        <v>2465000</v>
      </c>
      <c r="E135" s="21">
        <v>2465000</v>
      </c>
      <c r="F135" s="21">
        <v>0</v>
      </c>
      <c r="G135" s="21"/>
      <c r="H135" s="22">
        <v>1450</v>
      </c>
      <c r="I135" s="22">
        <v>1450</v>
      </c>
      <c r="J135" s="36">
        <f>(H135+I135)*1000</f>
        <v>2900000</v>
      </c>
      <c r="K135" s="37">
        <v>0.85</v>
      </c>
      <c r="L135" s="20">
        <f>J135*K135</f>
        <v>2465000</v>
      </c>
      <c r="M135" s="20"/>
      <c r="N135" s="36">
        <f>L135-(D135-M135)</f>
        <v>0</v>
      </c>
      <c r="O135" s="38">
        <f>I135*2000</f>
        <v>2900000</v>
      </c>
      <c r="P135" s="39">
        <f>O135*K135</f>
        <v>2465000</v>
      </c>
      <c r="Q135" s="39">
        <f>IF(P135+N135&lt;=0,0,P135+N135)</f>
        <v>2465000</v>
      </c>
      <c r="R135" s="50">
        <f t="shared" si="104"/>
        <v>2218500</v>
      </c>
      <c r="S135" s="39">
        <v>0</v>
      </c>
      <c r="T135" s="39">
        <f>R135-S135</f>
        <v>2218500</v>
      </c>
      <c r="U135" s="39">
        <f>Q135-R135</f>
        <v>246500</v>
      </c>
      <c r="V135" s="38">
        <f>IF(P135+N135&lt;0,P135+N135,0)</f>
        <v>0</v>
      </c>
      <c r="W135" s="51"/>
    </row>
    <row r="136" spans="1:23" s="4" customFormat="1" ht="27" hidden="1" customHeight="1" x14ac:dyDescent="0.15">
      <c r="A136" s="18" t="s">
        <v>267</v>
      </c>
      <c r="B136" s="25" t="s">
        <v>268</v>
      </c>
      <c r="C136" s="25" t="s">
        <v>269</v>
      </c>
      <c r="D136" s="20">
        <f>E136-F136+G136</f>
        <v>399500</v>
      </c>
      <c r="E136" s="21">
        <v>399500</v>
      </c>
      <c r="F136" s="21">
        <v>0</v>
      </c>
      <c r="G136" s="21"/>
      <c r="H136" s="22">
        <v>235</v>
      </c>
      <c r="I136" s="22">
        <v>235</v>
      </c>
      <c r="J136" s="36">
        <f>(H136+I136)*1000</f>
        <v>470000</v>
      </c>
      <c r="K136" s="37">
        <v>0.85</v>
      </c>
      <c r="L136" s="20">
        <f>J136*K136</f>
        <v>399500</v>
      </c>
      <c r="M136" s="20"/>
      <c r="N136" s="36">
        <f>L136-(D136-M136)</f>
        <v>0</v>
      </c>
      <c r="O136" s="38">
        <f>I136*2000</f>
        <v>470000</v>
      </c>
      <c r="P136" s="39">
        <f>O136*K136</f>
        <v>399500</v>
      </c>
      <c r="Q136" s="39">
        <f>IF(P136+N136&lt;=0,0,P136+N136)</f>
        <v>399500</v>
      </c>
      <c r="R136" s="50">
        <f t="shared" si="104"/>
        <v>359550</v>
      </c>
      <c r="S136" s="39">
        <v>0</v>
      </c>
      <c r="T136" s="39">
        <f>R136-S136</f>
        <v>359550</v>
      </c>
      <c r="U136" s="39">
        <f>Q136-R136</f>
        <v>39950</v>
      </c>
      <c r="V136" s="38">
        <f>IF(P136+N136&lt;0,P136+N136,0)</f>
        <v>0</v>
      </c>
      <c r="W136" s="51"/>
    </row>
    <row r="137" spans="1:23" s="4" customFormat="1" ht="27" hidden="1" customHeight="1" x14ac:dyDescent="0.15">
      <c r="A137" s="18" t="s">
        <v>267</v>
      </c>
      <c r="B137" s="25" t="s">
        <v>268</v>
      </c>
      <c r="C137" s="25" t="s">
        <v>270</v>
      </c>
      <c r="D137" s="20">
        <f t="shared" ref="D137:D168" si="107">E137-F137+G137</f>
        <v>0</v>
      </c>
      <c r="E137" s="21"/>
      <c r="F137" s="21"/>
      <c r="G137" s="21"/>
      <c r="H137" s="22">
        <v>0</v>
      </c>
      <c r="I137" s="22">
        <v>12</v>
      </c>
      <c r="J137" s="36">
        <f>(H137+I137)*1000</f>
        <v>12000</v>
      </c>
      <c r="K137" s="37">
        <v>0.85</v>
      </c>
      <c r="L137" s="20">
        <f>J137*K137</f>
        <v>10200</v>
      </c>
      <c r="M137" s="20"/>
      <c r="N137" s="36">
        <f>L137-(D137-M137)</f>
        <v>10200</v>
      </c>
      <c r="O137" s="38">
        <f>I137*2000</f>
        <v>24000</v>
      </c>
      <c r="P137" s="39">
        <f>O137*K137</f>
        <v>20400</v>
      </c>
      <c r="Q137" s="39">
        <f>IF(P137+N137&lt;=0,0,P137+N137)</f>
        <v>30600</v>
      </c>
      <c r="R137" s="50">
        <f t="shared" si="104"/>
        <v>27540</v>
      </c>
      <c r="S137" s="39">
        <v>0</v>
      </c>
      <c r="T137" s="39">
        <f>R137-S137</f>
        <v>27540</v>
      </c>
      <c r="U137" s="39">
        <f>Q137-R137</f>
        <v>3060</v>
      </c>
      <c r="V137" s="38">
        <f>IF(P137+N137&lt;0,P137+N137,0)</f>
        <v>0</v>
      </c>
      <c r="W137" s="51" t="s">
        <v>271</v>
      </c>
    </row>
    <row r="138" spans="1:23" s="4" customFormat="1" ht="27" hidden="1" customHeight="1" x14ac:dyDescent="0.15">
      <c r="A138" s="18" t="s">
        <v>272</v>
      </c>
      <c r="B138" s="25" t="s">
        <v>273</v>
      </c>
      <c r="C138" s="25" t="s">
        <v>273</v>
      </c>
      <c r="D138" s="20">
        <f t="shared" si="107"/>
        <v>7359300</v>
      </c>
      <c r="E138" s="21">
        <v>7359300</v>
      </c>
      <c r="F138" s="21">
        <v>0</v>
      </c>
      <c r="G138" s="21"/>
      <c r="H138" s="22">
        <v>4322</v>
      </c>
      <c r="I138" s="22">
        <v>3746</v>
      </c>
      <c r="J138" s="36">
        <f t="shared" ref="J138:J164" si="108">(H138+I138)*1000</f>
        <v>8068000</v>
      </c>
      <c r="K138" s="37">
        <v>0.85</v>
      </c>
      <c r="L138" s="20">
        <f t="shared" ref="L138:L164" si="109">J138*K138</f>
        <v>6857800</v>
      </c>
      <c r="M138" s="20"/>
      <c r="N138" s="36">
        <f t="shared" ref="N138:N164" si="110">L138-(D138-M138)</f>
        <v>-501500</v>
      </c>
      <c r="O138" s="38">
        <f t="shared" ref="O138:O164" si="111">I138*2000</f>
        <v>7492000</v>
      </c>
      <c r="P138" s="39">
        <f t="shared" ref="P138:P164" si="112">O138*K138</f>
        <v>6368200</v>
      </c>
      <c r="Q138" s="39">
        <f t="shared" ref="Q138:Q164" si="113">IF(P138+N138&lt;=0,0,P138+N138)</f>
        <v>5866700</v>
      </c>
      <c r="R138" s="50">
        <f t="shared" si="104"/>
        <v>5280030</v>
      </c>
      <c r="S138" s="39">
        <v>0</v>
      </c>
      <c r="T138" s="39">
        <f t="shared" ref="T138:T164" si="114">R138-S138</f>
        <v>5280030</v>
      </c>
      <c r="U138" s="39">
        <f t="shared" ref="U138:U164" si="115">Q138-R138</f>
        <v>586670</v>
      </c>
      <c r="V138" s="38">
        <f t="shared" ref="V138:V164" si="116">IF(P138+N138&lt;0,P138+N138,0)</f>
        <v>0</v>
      </c>
      <c r="W138" s="51"/>
    </row>
    <row r="139" spans="1:23" s="4" customFormat="1" ht="27" hidden="1" customHeight="1" x14ac:dyDescent="0.15">
      <c r="A139" s="18" t="s">
        <v>274</v>
      </c>
      <c r="B139" s="28" t="s">
        <v>275</v>
      </c>
      <c r="C139" s="28" t="s">
        <v>275</v>
      </c>
      <c r="D139" s="20">
        <f t="shared" si="107"/>
        <v>9147700</v>
      </c>
      <c r="E139" s="21">
        <v>9147700</v>
      </c>
      <c r="F139" s="21">
        <v>0</v>
      </c>
      <c r="G139" s="21"/>
      <c r="H139" s="22">
        <v>3461</v>
      </c>
      <c r="I139" s="22">
        <v>4996</v>
      </c>
      <c r="J139" s="36">
        <f t="shared" si="108"/>
        <v>8457000</v>
      </c>
      <c r="K139" s="37">
        <v>0.85</v>
      </c>
      <c r="L139" s="20">
        <f t="shared" si="109"/>
        <v>7188450</v>
      </c>
      <c r="M139" s="20"/>
      <c r="N139" s="36">
        <f t="shared" si="110"/>
        <v>-1959250</v>
      </c>
      <c r="O139" s="38">
        <f t="shared" si="111"/>
        <v>9992000</v>
      </c>
      <c r="P139" s="39">
        <f t="shared" si="112"/>
        <v>8493200</v>
      </c>
      <c r="Q139" s="39">
        <f t="shared" si="113"/>
        <v>6533950</v>
      </c>
      <c r="R139" s="50">
        <f t="shared" si="104"/>
        <v>5880555</v>
      </c>
      <c r="S139" s="39">
        <v>0</v>
      </c>
      <c r="T139" s="39">
        <f t="shared" si="114"/>
        <v>5880555</v>
      </c>
      <c r="U139" s="39">
        <f t="shared" si="115"/>
        <v>653395</v>
      </c>
      <c r="V139" s="38">
        <f t="shared" si="116"/>
        <v>0</v>
      </c>
      <c r="W139" s="51"/>
    </row>
    <row r="140" spans="1:23" s="4" customFormat="1" ht="27" hidden="1" customHeight="1" x14ac:dyDescent="0.15">
      <c r="A140" s="16" t="s">
        <v>276</v>
      </c>
      <c r="B140" s="23" t="s">
        <v>277</v>
      </c>
      <c r="C140" s="23" t="s">
        <v>277</v>
      </c>
      <c r="D140" s="24">
        <f t="shared" ref="D140:I140" si="117">D141</f>
        <v>10594400</v>
      </c>
      <c r="E140" s="24">
        <f t="shared" si="117"/>
        <v>10594400</v>
      </c>
      <c r="F140" s="24">
        <f t="shared" si="117"/>
        <v>0</v>
      </c>
      <c r="G140" s="24">
        <f t="shared" si="117"/>
        <v>0</v>
      </c>
      <c r="H140" s="24">
        <f t="shared" si="117"/>
        <v>6045</v>
      </c>
      <c r="I140" s="24">
        <f t="shared" si="117"/>
        <v>5150</v>
      </c>
      <c r="J140" s="24">
        <f t="shared" ref="J140:V140" si="118">J141</f>
        <v>11195000</v>
      </c>
      <c r="K140" s="24"/>
      <c r="L140" s="24">
        <f t="shared" si="118"/>
        <v>9515750</v>
      </c>
      <c r="M140" s="24">
        <f t="shared" si="118"/>
        <v>0</v>
      </c>
      <c r="N140" s="24">
        <f t="shared" si="118"/>
        <v>-1078650</v>
      </c>
      <c r="O140" s="24">
        <f t="shared" si="118"/>
        <v>10300000</v>
      </c>
      <c r="P140" s="24">
        <f t="shared" si="118"/>
        <v>8755000</v>
      </c>
      <c r="Q140" s="24">
        <f t="shared" si="118"/>
        <v>7676350</v>
      </c>
      <c r="R140" s="48">
        <f t="shared" si="118"/>
        <v>6908715</v>
      </c>
      <c r="S140" s="24">
        <f t="shared" si="118"/>
        <v>0</v>
      </c>
      <c r="T140" s="24">
        <f t="shared" si="118"/>
        <v>6908715</v>
      </c>
      <c r="U140" s="24">
        <f t="shared" si="118"/>
        <v>767635</v>
      </c>
      <c r="V140" s="24">
        <f t="shared" si="118"/>
        <v>0</v>
      </c>
      <c r="W140" s="49"/>
    </row>
    <row r="141" spans="1:23" s="4" customFormat="1" ht="27" hidden="1" customHeight="1" x14ac:dyDescent="0.15">
      <c r="A141" s="18" t="s">
        <v>276</v>
      </c>
      <c r="B141" s="25" t="s">
        <v>277</v>
      </c>
      <c r="C141" s="25" t="s">
        <v>277</v>
      </c>
      <c r="D141" s="20">
        <f t="shared" si="107"/>
        <v>10594400</v>
      </c>
      <c r="E141" s="21">
        <v>10594400</v>
      </c>
      <c r="F141" s="21">
        <v>0</v>
      </c>
      <c r="G141" s="21"/>
      <c r="H141" s="22">
        <v>6045</v>
      </c>
      <c r="I141" s="22">
        <v>5150</v>
      </c>
      <c r="J141" s="36">
        <f t="shared" si="108"/>
        <v>11195000</v>
      </c>
      <c r="K141" s="37">
        <v>0.85</v>
      </c>
      <c r="L141" s="20">
        <f t="shared" si="109"/>
        <v>9515750</v>
      </c>
      <c r="M141" s="20"/>
      <c r="N141" s="36">
        <f t="shared" si="110"/>
        <v>-1078650</v>
      </c>
      <c r="O141" s="38">
        <f t="shared" si="111"/>
        <v>10300000</v>
      </c>
      <c r="P141" s="39">
        <f t="shared" si="112"/>
        <v>8755000</v>
      </c>
      <c r="Q141" s="39">
        <f t="shared" si="113"/>
        <v>7676350</v>
      </c>
      <c r="R141" s="50">
        <f t="shared" si="104"/>
        <v>6908715</v>
      </c>
      <c r="S141" s="39">
        <v>0</v>
      </c>
      <c r="T141" s="39">
        <f t="shared" si="114"/>
        <v>6908715</v>
      </c>
      <c r="U141" s="39">
        <f t="shared" si="115"/>
        <v>767635</v>
      </c>
      <c r="V141" s="38">
        <f t="shared" si="116"/>
        <v>0</v>
      </c>
      <c r="W141" s="51"/>
    </row>
    <row r="142" spans="1:23" s="4" customFormat="1" ht="27" hidden="1" customHeight="1" x14ac:dyDescent="0.15">
      <c r="A142" s="16" t="s">
        <v>278</v>
      </c>
      <c r="B142" s="23" t="s">
        <v>279</v>
      </c>
      <c r="C142" s="23" t="s">
        <v>279</v>
      </c>
      <c r="D142" s="27">
        <f t="shared" ref="D142:I142" si="119">D143</f>
        <v>10847700</v>
      </c>
      <c r="E142" s="27">
        <f t="shared" si="119"/>
        <v>10847700</v>
      </c>
      <c r="F142" s="27">
        <f t="shared" si="119"/>
        <v>0</v>
      </c>
      <c r="G142" s="27">
        <f t="shared" si="119"/>
        <v>0</v>
      </c>
      <c r="H142" s="27">
        <f t="shared" si="119"/>
        <v>6564</v>
      </c>
      <c r="I142" s="27">
        <f t="shared" si="119"/>
        <v>6082</v>
      </c>
      <c r="J142" s="27">
        <f t="shared" ref="J142:V142" si="120">J143</f>
        <v>12646000</v>
      </c>
      <c r="K142" s="27"/>
      <c r="L142" s="27">
        <f t="shared" si="120"/>
        <v>10749100</v>
      </c>
      <c r="M142" s="27">
        <f t="shared" si="120"/>
        <v>0</v>
      </c>
      <c r="N142" s="27">
        <f t="shared" si="120"/>
        <v>-98600</v>
      </c>
      <c r="O142" s="27">
        <f t="shared" si="120"/>
        <v>12164000</v>
      </c>
      <c r="P142" s="27">
        <f t="shared" si="120"/>
        <v>10339400</v>
      </c>
      <c r="Q142" s="27">
        <f t="shared" si="120"/>
        <v>10240800</v>
      </c>
      <c r="R142" s="52">
        <f t="shared" si="120"/>
        <v>9216720</v>
      </c>
      <c r="S142" s="27">
        <f t="shared" si="120"/>
        <v>0</v>
      </c>
      <c r="T142" s="27">
        <f t="shared" si="120"/>
        <v>9216720</v>
      </c>
      <c r="U142" s="27">
        <f t="shared" si="120"/>
        <v>1024080</v>
      </c>
      <c r="V142" s="27">
        <f t="shared" si="120"/>
        <v>0</v>
      </c>
      <c r="W142" s="49"/>
    </row>
    <row r="143" spans="1:23" s="4" customFormat="1" ht="27" hidden="1" customHeight="1" x14ac:dyDescent="0.15">
      <c r="A143" s="18" t="s">
        <v>278</v>
      </c>
      <c r="B143" s="25" t="s">
        <v>279</v>
      </c>
      <c r="C143" s="25" t="s">
        <v>279</v>
      </c>
      <c r="D143" s="20">
        <f t="shared" si="107"/>
        <v>10847700</v>
      </c>
      <c r="E143" s="21">
        <v>10847700</v>
      </c>
      <c r="F143" s="21">
        <v>0</v>
      </c>
      <c r="G143" s="21"/>
      <c r="H143" s="22">
        <v>6564</v>
      </c>
      <c r="I143" s="22">
        <v>6082</v>
      </c>
      <c r="J143" s="36">
        <f t="shared" si="108"/>
        <v>12646000</v>
      </c>
      <c r="K143" s="37">
        <v>0.85</v>
      </c>
      <c r="L143" s="20">
        <f t="shared" si="109"/>
        <v>10749100</v>
      </c>
      <c r="M143" s="20"/>
      <c r="N143" s="36">
        <f t="shared" si="110"/>
        <v>-98600</v>
      </c>
      <c r="O143" s="38">
        <f t="shared" si="111"/>
        <v>12164000</v>
      </c>
      <c r="P143" s="39">
        <f t="shared" si="112"/>
        <v>10339400</v>
      </c>
      <c r="Q143" s="39">
        <f t="shared" si="113"/>
        <v>10240800</v>
      </c>
      <c r="R143" s="50">
        <f t="shared" si="104"/>
        <v>9216720</v>
      </c>
      <c r="S143" s="39">
        <v>0</v>
      </c>
      <c r="T143" s="39">
        <f t="shared" si="114"/>
        <v>9216720</v>
      </c>
      <c r="U143" s="39">
        <f t="shared" si="115"/>
        <v>1024080</v>
      </c>
      <c r="V143" s="38">
        <f t="shared" si="116"/>
        <v>0</v>
      </c>
      <c r="W143" s="51"/>
    </row>
    <row r="144" spans="1:23" s="4" customFormat="1" ht="27" hidden="1" customHeight="1" x14ac:dyDescent="0.15">
      <c r="A144" s="16" t="s">
        <v>280</v>
      </c>
      <c r="B144" s="23" t="s">
        <v>281</v>
      </c>
      <c r="C144" s="23" t="s">
        <v>281</v>
      </c>
      <c r="D144" s="24">
        <f t="shared" ref="D144:I144" si="121">SUM(D145:D150)</f>
        <v>5619900</v>
      </c>
      <c r="E144" s="24">
        <f t="shared" si="121"/>
        <v>5619900</v>
      </c>
      <c r="F144" s="24">
        <f t="shared" si="121"/>
        <v>0</v>
      </c>
      <c r="G144" s="24">
        <f t="shared" si="121"/>
        <v>0</v>
      </c>
      <c r="H144" s="24">
        <f t="shared" si="121"/>
        <v>4324</v>
      </c>
      <c r="I144" s="24">
        <f t="shared" si="121"/>
        <v>3995</v>
      </c>
      <c r="J144" s="24">
        <f t="shared" ref="J144:V144" si="122">SUM(J145:J150)</f>
        <v>8319000</v>
      </c>
      <c r="K144" s="24"/>
      <c r="L144" s="24">
        <f t="shared" si="122"/>
        <v>5407350</v>
      </c>
      <c r="M144" s="24">
        <f t="shared" si="122"/>
        <v>0</v>
      </c>
      <c r="N144" s="24">
        <f t="shared" si="122"/>
        <v>-212550</v>
      </c>
      <c r="O144" s="24">
        <f t="shared" si="122"/>
        <v>7990000</v>
      </c>
      <c r="P144" s="24">
        <f t="shared" si="122"/>
        <v>5193500</v>
      </c>
      <c r="Q144" s="24">
        <f t="shared" si="122"/>
        <v>4980950</v>
      </c>
      <c r="R144" s="48">
        <f t="shared" si="122"/>
        <v>4482855</v>
      </c>
      <c r="S144" s="24">
        <f t="shared" si="122"/>
        <v>0</v>
      </c>
      <c r="T144" s="24">
        <f t="shared" si="122"/>
        <v>4482855</v>
      </c>
      <c r="U144" s="24">
        <f t="shared" si="122"/>
        <v>498095</v>
      </c>
      <c r="V144" s="24">
        <f t="shared" si="122"/>
        <v>0</v>
      </c>
      <c r="W144" s="49"/>
    </row>
    <row r="145" spans="1:23" s="4" customFormat="1" ht="27" hidden="1" customHeight="1" x14ac:dyDescent="0.15">
      <c r="A145" s="18" t="s">
        <v>282</v>
      </c>
      <c r="B145" s="25" t="s">
        <v>283</v>
      </c>
      <c r="C145" s="25" t="s">
        <v>284</v>
      </c>
      <c r="D145" s="20">
        <f t="shared" si="107"/>
        <v>390000</v>
      </c>
      <c r="E145" s="21">
        <v>390000</v>
      </c>
      <c r="F145" s="21">
        <v>0</v>
      </c>
      <c r="G145" s="21"/>
      <c r="H145" s="22">
        <v>300</v>
      </c>
      <c r="I145" s="22">
        <v>294</v>
      </c>
      <c r="J145" s="36">
        <f t="shared" si="108"/>
        <v>594000</v>
      </c>
      <c r="K145" s="37">
        <v>0.65</v>
      </c>
      <c r="L145" s="20">
        <f t="shared" si="109"/>
        <v>386100</v>
      </c>
      <c r="M145" s="20"/>
      <c r="N145" s="36">
        <f t="shared" si="110"/>
        <v>-3900</v>
      </c>
      <c r="O145" s="38">
        <f t="shared" si="111"/>
        <v>588000</v>
      </c>
      <c r="P145" s="39">
        <f t="shared" si="112"/>
        <v>382200</v>
      </c>
      <c r="Q145" s="39">
        <f t="shared" si="113"/>
        <v>378300</v>
      </c>
      <c r="R145" s="50">
        <f t="shared" si="104"/>
        <v>340470</v>
      </c>
      <c r="S145" s="39">
        <v>0</v>
      </c>
      <c r="T145" s="39">
        <f t="shared" si="114"/>
        <v>340470</v>
      </c>
      <c r="U145" s="39">
        <f t="shared" si="115"/>
        <v>37830</v>
      </c>
      <c r="V145" s="38">
        <f t="shared" si="116"/>
        <v>0</v>
      </c>
      <c r="W145" s="51"/>
    </row>
    <row r="146" spans="1:23" s="4" customFormat="1" ht="27" hidden="1" customHeight="1" x14ac:dyDescent="0.15">
      <c r="A146" s="18" t="s">
        <v>285</v>
      </c>
      <c r="B146" s="25" t="s">
        <v>286</v>
      </c>
      <c r="C146" s="25" t="s">
        <v>286</v>
      </c>
      <c r="D146" s="20">
        <f t="shared" si="107"/>
        <v>949000</v>
      </c>
      <c r="E146" s="21">
        <v>949000</v>
      </c>
      <c r="F146" s="21">
        <v>0</v>
      </c>
      <c r="G146" s="21"/>
      <c r="H146" s="22">
        <v>654</v>
      </c>
      <c r="I146" s="22">
        <v>570</v>
      </c>
      <c r="J146" s="36">
        <f t="shared" si="108"/>
        <v>1224000</v>
      </c>
      <c r="K146" s="37">
        <v>0.65</v>
      </c>
      <c r="L146" s="20">
        <f t="shared" si="109"/>
        <v>795600</v>
      </c>
      <c r="M146" s="20"/>
      <c r="N146" s="36">
        <f t="shared" si="110"/>
        <v>-153400</v>
      </c>
      <c r="O146" s="38">
        <f t="shared" si="111"/>
        <v>1140000</v>
      </c>
      <c r="P146" s="39">
        <f t="shared" si="112"/>
        <v>741000</v>
      </c>
      <c r="Q146" s="39">
        <f t="shared" si="113"/>
        <v>587600</v>
      </c>
      <c r="R146" s="50">
        <f t="shared" si="104"/>
        <v>528840</v>
      </c>
      <c r="S146" s="39">
        <v>0</v>
      </c>
      <c r="T146" s="39">
        <f t="shared" si="114"/>
        <v>528840</v>
      </c>
      <c r="U146" s="39">
        <f t="shared" si="115"/>
        <v>58760</v>
      </c>
      <c r="V146" s="38">
        <f t="shared" si="116"/>
        <v>0</v>
      </c>
      <c r="W146" s="51"/>
    </row>
    <row r="147" spans="1:23" s="4" customFormat="1" ht="27" hidden="1" customHeight="1" x14ac:dyDescent="0.15">
      <c r="A147" s="18" t="s">
        <v>287</v>
      </c>
      <c r="B147" s="25" t="s">
        <v>288</v>
      </c>
      <c r="C147" s="25" t="s">
        <v>288</v>
      </c>
      <c r="D147" s="20">
        <f t="shared" si="107"/>
        <v>416000</v>
      </c>
      <c r="E147" s="21">
        <v>416000</v>
      </c>
      <c r="F147" s="21">
        <v>0</v>
      </c>
      <c r="G147" s="21"/>
      <c r="H147" s="22">
        <v>366</v>
      </c>
      <c r="I147" s="22">
        <v>376</v>
      </c>
      <c r="J147" s="36">
        <f t="shared" si="108"/>
        <v>742000</v>
      </c>
      <c r="K147" s="37">
        <v>0.65</v>
      </c>
      <c r="L147" s="20">
        <f t="shared" si="109"/>
        <v>482300</v>
      </c>
      <c r="M147" s="20"/>
      <c r="N147" s="36">
        <f t="shared" si="110"/>
        <v>66300</v>
      </c>
      <c r="O147" s="38">
        <f t="shared" si="111"/>
        <v>752000</v>
      </c>
      <c r="P147" s="39">
        <f t="shared" si="112"/>
        <v>488800</v>
      </c>
      <c r="Q147" s="39">
        <f t="shared" si="113"/>
        <v>555100</v>
      </c>
      <c r="R147" s="50">
        <f t="shared" si="104"/>
        <v>499590</v>
      </c>
      <c r="S147" s="39">
        <v>0</v>
      </c>
      <c r="T147" s="39">
        <f t="shared" si="114"/>
        <v>499590</v>
      </c>
      <c r="U147" s="39">
        <f t="shared" si="115"/>
        <v>55510</v>
      </c>
      <c r="V147" s="38">
        <f t="shared" si="116"/>
        <v>0</v>
      </c>
      <c r="W147" s="51"/>
    </row>
    <row r="148" spans="1:23" s="4" customFormat="1" ht="27" hidden="1" customHeight="1" x14ac:dyDescent="0.15">
      <c r="A148" s="18" t="s">
        <v>289</v>
      </c>
      <c r="B148" s="25" t="s">
        <v>290</v>
      </c>
      <c r="C148" s="25" t="s">
        <v>290</v>
      </c>
      <c r="D148" s="20">
        <f t="shared" si="107"/>
        <v>1277900</v>
      </c>
      <c r="E148" s="21">
        <v>1277900</v>
      </c>
      <c r="F148" s="21">
        <v>0</v>
      </c>
      <c r="G148" s="21"/>
      <c r="H148" s="22">
        <v>1005</v>
      </c>
      <c r="I148" s="22">
        <v>721</v>
      </c>
      <c r="J148" s="36">
        <f t="shared" si="108"/>
        <v>1726000</v>
      </c>
      <c r="K148" s="37">
        <v>0.65</v>
      </c>
      <c r="L148" s="20">
        <f t="shared" si="109"/>
        <v>1121900</v>
      </c>
      <c r="M148" s="20"/>
      <c r="N148" s="36">
        <f t="shared" si="110"/>
        <v>-156000</v>
      </c>
      <c r="O148" s="38">
        <f t="shared" si="111"/>
        <v>1442000</v>
      </c>
      <c r="P148" s="39">
        <f t="shared" si="112"/>
        <v>937300</v>
      </c>
      <c r="Q148" s="39">
        <f t="shared" si="113"/>
        <v>781300</v>
      </c>
      <c r="R148" s="50">
        <f t="shared" si="104"/>
        <v>703170</v>
      </c>
      <c r="S148" s="39">
        <v>0</v>
      </c>
      <c r="T148" s="39">
        <f t="shared" si="114"/>
        <v>703170</v>
      </c>
      <c r="U148" s="39">
        <f t="shared" si="115"/>
        <v>78130</v>
      </c>
      <c r="V148" s="38">
        <f t="shared" si="116"/>
        <v>0</v>
      </c>
      <c r="W148" s="51"/>
    </row>
    <row r="149" spans="1:23" s="4" customFormat="1" ht="27" hidden="1" customHeight="1" x14ac:dyDescent="0.15">
      <c r="A149" s="18" t="s">
        <v>289</v>
      </c>
      <c r="B149" s="25" t="s">
        <v>290</v>
      </c>
      <c r="C149" s="25" t="s">
        <v>291</v>
      </c>
      <c r="D149" s="20">
        <f t="shared" si="107"/>
        <v>169000</v>
      </c>
      <c r="E149" s="21">
        <v>169000</v>
      </c>
      <c r="F149" s="21">
        <v>0</v>
      </c>
      <c r="G149" s="21"/>
      <c r="H149" s="22">
        <v>130</v>
      </c>
      <c r="I149" s="22">
        <v>164</v>
      </c>
      <c r="J149" s="36">
        <f t="shared" si="108"/>
        <v>294000</v>
      </c>
      <c r="K149" s="37">
        <v>0.65</v>
      </c>
      <c r="L149" s="20">
        <f t="shared" si="109"/>
        <v>191100</v>
      </c>
      <c r="M149" s="20"/>
      <c r="N149" s="36">
        <f t="shared" si="110"/>
        <v>22100</v>
      </c>
      <c r="O149" s="38">
        <f t="shared" si="111"/>
        <v>328000</v>
      </c>
      <c r="P149" s="39">
        <f t="shared" si="112"/>
        <v>213200</v>
      </c>
      <c r="Q149" s="39">
        <f t="shared" si="113"/>
        <v>235300</v>
      </c>
      <c r="R149" s="50">
        <f t="shared" si="104"/>
        <v>211770</v>
      </c>
      <c r="S149" s="39">
        <v>0</v>
      </c>
      <c r="T149" s="39">
        <f t="shared" si="114"/>
        <v>211770</v>
      </c>
      <c r="U149" s="39">
        <f t="shared" si="115"/>
        <v>23530</v>
      </c>
      <c r="V149" s="38">
        <f t="shared" si="116"/>
        <v>0</v>
      </c>
      <c r="W149" s="51"/>
    </row>
    <row r="150" spans="1:23" s="4" customFormat="1" ht="27" hidden="1" customHeight="1" x14ac:dyDescent="0.15">
      <c r="A150" s="18" t="s">
        <v>292</v>
      </c>
      <c r="B150" s="25" t="s">
        <v>293</v>
      </c>
      <c r="C150" s="25" t="s">
        <v>293</v>
      </c>
      <c r="D150" s="20">
        <f t="shared" si="107"/>
        <v>2418000</v>
      </c>
      <c r="E150" s="21">
        <v>2418000</v>
      </c>
      <c r="F150" s="21">
        <v>0</v>
      </c>
      <c r="G150" s="21"/>
      <c r="H150" s="22">
        <v>1869</v>
      </c>
      <c r="I150" s="22">
        <v>1870</v>
      </c>
      <c r="J150" s="36">
        <f t="shared" si="108"/>
        <v>3739000</v>
      </c>
      <c r="K150" s="37">
        <v>0.65</v>
      </c>
      <c r="L150" s="20">
        <f t="shared" si="109"/>
        <v>2430350</v>
      </c>
      <c r="M150" s="20"/>
      <c r="N150" s="36">
        <f t="shared" si="110"/>
        <v>12350</v>
      </c>
      <c r="O150" s="38">
        <f t="shared" si="111"/>
        <v>3740000</v>
      </c>
      <c r="P150" s="39">
        <f t="shared" si="112"/>
        <v>2431000</v>
      </c>
      <c r="Q150" s="39">
        <f t="shared" si="113"/>
        <v>2443350</v>
      </c>
      <c r="R150" s="50">
        <f t="shared" si="104"/>
        <v>2199015</v>
      </c>
      <c r="S150" s="39">
        <v>0</v>
      </c>
      <c r="T150" s="39">
        <f t="shared" si="114"/>
        <v>2199015</v>
      </c>
      <c r="U150" s="39">
        <f t="shared" si="115"/>
        <v>244335</v>
      </c>
      <c r="V150" s="38">
        <f t="shared" si="116"/>
        <v>0</v>
      </c>
      <c r="W150" s="51"/>
    </row>
    <row r="151" spans="1:23" s="4" customFormat="1" ht="27" hidden="1" customHeight="1" x14ac:dyDescent="0.15">
      <c r="A151" s="16" t="s">
        <v>294</v>
      </c>
      <c r="B151" s="23" t="s">
        <v>295</v>
      </c>
      <c r="C151" s="23" t="s">
        <v>295</v>
      </c>
      <c r="D151" s="24">
        <f>D152</f>
        <v>1037000</v>
      </c>
      <c r="E151" s="24">
        <f>E152</f>
        <v>1037000</v>
      </c>
      <c r="F151" s="24">
        <f>F152</f>
        <v>0</v>
      </c>
      <c r="G151" s="24">
        <f>G152</f>
        <v>0</v>
      </c>
      <c r="H151" s="24">
        <f t="shared" ref="H151:H155" si="123">H152</f>
        <v>610</v>
      </c>
      <c r="I151" s="24">
        <f t="shared" ref="I151:I155" si="124">I152</f>
        <v>610</v>
      </c>
      <c r="J151" s="24">
        <f t="shared" ref="J151:V151" si="125">J152</f>
        <v>1220000</v>
      </c>
      <c r="K151" s="24"/>
      <c r="L151" s="24">
        <f t="shared" si="125"/>
        <v>1037000</v>
      </c>
      <c r="M151" s="24">
        <f t="shared" si="125"/>
        <v>0</v>
      </c>
      <c r="N151" s="24">
        <f t="shared" si="125"/>
        <v>0</v>
      </c>
      <c r="O151" s="24">
        <f t="shared" si="125"/>
        <v>1220000</v>
      </c>
      <c r="P151" s="24">
        <f t="shared" si="125"/>
        <v>1037000</v>
      </c>
      <c r="Q151" s="24">
        <f t="shared" si="125"/>
        <v>1037000</v>
      </c>
      <c r="R151" s="48">
        <f t="shared" si="125"/>
        <v>933300</v>
      </c>
      <c r="S151" s="24">
        <f t="shared" si="125"/>
        <v>0</v>
      </c>
      <c r="T151" s="24">
        <f t="shared" si="125"/>
        <v>933300</v>
      </c>
      <c r="U151" s="24">
        <f t="shared" si="125"/>
        <v>103700</v>
      </c>
      <c r="V151" s="24">
        <f t="shared" si="125"/>
        <v>0</v>
      </c>
      <c r="W151" s="49"/>
    </row>
    <row r="152" spans="1:23" s="4" customFormat="1" ht="27" hidden="1" customHeight="1" x14ac:dyDescent="0.15">
      <c r="A152" s="18" t="s">
        <v>294</v>
      </c>
      <c r="B152" s="25" t="s">
        <v>295</v>
      </c>
      <c r="C152" s="25" t="s">
        <v>295</v>
      </c>
      <c r="D152" s="20">
        <f t="shared" si="107"/>
        <v>1037000</v>
      </c>
      <c r="E152" s="21">
        <v>1037000</v>
      </c>
      <c r="F152" s="21">
        <v>0</v>
      </c>
      <c r="G152" s="21"/>
      <c r="H152" s="22">
        <v>610</v>
      </c>
      <c r="I152" s="22">
        <v>610</v>
      </c>
      <c r="J152" s="36">
        <f t="shared" si="108"/>
        <v>1220000</v>
      </c>
      <c r="K152" s="37">
        <v>0.85</v>
      </c>
      <c r="L152" s="20">
        <f t="shared" si="109"/>
        <v>1037000</v>
      </c>
      <c r="M152" s="20"/>
      <c r="N152" s="36">
        <f t="shared" si="110"/>
        <v>0</v>
      </c>
      <c r="O152" s="38">
        <f t="shared" si="111"/>
        <v>1220000</v>
      </c>
      <c r="P152" s="39">
        <f t="shared" si="112"/>
        <v>1037000</v>
      </c>
      <c r="Q152" s="39">
        <f t="shared" si="113"/>
        <v>1037000</v>
      </c>
      <c r="R152" s="50">
        <f t="shared" si="104"/>
        <v>933300</v>
      </c>
      <c r="S152" s="39">
        <v>0</v>
      </c>
      <c r="T152" s="39">
        <f t="shared" si="114"/>
        <v>933300</v>
      </c>
      <c r="U152" s="39">
        <f t="shared" si="115"/>
        <v>103700</v>
      </c>
      <c r="V152" s="38">
        <f t="shared" si="116"/>
        <v>0</v>
      </c>
      <c r="W152" s="51"/>
    </row>
    <row r="153" spans="1:23" s="4" customFormat="1" ht="27" hidden="1" customHeight="1" x14ac:dyDescent="0.15">
      <c r="A153" s="16" t="s">
        <v>296</v>
      </c>
      <c r="B153" s="23" t="s">
        <v>297</v>
      </c>
      <c r="C153" s="23" t="s">
        <v>297</v>
      </c>
      <c r="D153" s="24">
        <f>D154</f>
        <v>1054000</v>
      </c>
      <c r="E153" s="24">
        <f>E154</f>
        <v>1054000</v>
      </c>
      <c r="F153" s="24">
        <f>F154</f>
        <v>0</v>
      </c>
      <c r="G153" s="24">
        <f>G154</f>
        <v>0</v>
      </c>
      <c r="H153" s="24">
        <f t="shared" si="123"/>
        <v>620</v>
      </c>
      <c r="I153" s="24">
        <f t="shared" si="124"/>
        <v>620</v>
      </c>
      <c r="J153" s="24">
        <f t="shared" ref="J153:V153" si="126">J154</f>
        <v>1240000</v>
      </c>
      <c r="K153" s="24"/>
      <c r="L153" s="24">
        <f t="shared" si="126"/>
        <v>1054000</v>
      </c>
      <c r="M153" s="24">
        <f t="shared" si="126"/>
        <v>0</v>
      </c>
      <c r="N153" s="24">
        <f t="shared" si="126"/>
        <v>0</v>
      </c>
      <c r="O153" s="24">
        <f t="shared" si="126"/>
        <v>1240000</v>
      </c>
      <c r="P153" s="24">
        <f t="shared" si="126"/>
        <v>1054000</v>
      </c>
      <c r="Q153" s="24">
        <f t="shared" si="126"/>
        <v>1054000</v>
      </c>
      <c r="R153" s="48">
        <f t="shared" si="126"/>
        <v>948600</v>
      </c>
      <c r="S153" s="24">
        <f t="shared" si="126"/>
        <v>0</v>
      </c>
      <c r="T153" s="24">
        <f t="shared" si="126"/>
        <v>948600</v>
      </c>
      <c r="U153" s="24">
        <f t="shared" si="126"/>
        <v>105400</v>
      </c>
      <c r="V153" s="24">
        <f t="shared" si="126"/>
        <v>0</v>
      </c>
      <c r="W153" s="49"/>
    </row>
    <row r="154" spans="1:23" s="4" customFormat="1" ht="27" hidden="1" customHeight="1" x14ac:dyDescent="0.15">
      <c r="A154" s="18" t="s">
        <v>296</v>
      </c>
      <c r="B154" s="25" t="s">
        <v>297</v>
      </c>
      <c r="C154" s="25" t="s">
        <v>297</v>
      </c>
      <c r="D154" s="20">
        <f t="shared" si="107"/>
        <v>1054000</v>
      </c>
      <c r="E154" s="21">
        <v>1054000</v>
      </c>
      <c r="F154" s="21">
        <v>0</v>
      </c>
      <c r="G154" s="21"/>
      <c r="H154" s="22">
        <v>620</v>
      </c>
      <c r="I154" s="22">
        <v>620</v>
      </c>
      <c r="J154" s="36">
        <f t="shared" si="108"/>
        <v>1240000</v>
      </c>
      <c r="K154" s="37">
        <v>0.85</v>
      </c>
      <c r="L154" s="20">
        <f t="shared" si="109"/>
        <v>1054000</v>
      </c>
      <c r="M154" s="20"/>
      <c r="N154" s="36">
        <f t="shared" si="110"/>
        <v>0</v>
      </c>
      <c r="O154" s="38">
        <f t="shared" si="111"/>
        <v>1240000</v>
      </c>
      <c r="P154" s="39">
        <f t="shared" si="112"/>
        <v>1054000</v>
      </c>
      <c r="Q154" s="39">
        <f t="shared" si="113"/>
        <v>1054000</v>
      </c>
      <c r="R154" s="50">
        <f t="shared" si="104"/>
        <v>948600</v>
      </c>
      <c r="S154" s="39">
        <v>0</v>
      </c>
      <c r="T154" s="39">
        <f t="shared" si="114"/>
        <v>948600</v>
      </c>
      <c r="U154" s="39">
        <f t="shared" si="115"/>
        <v>105400</v>
      </c>
      <c r="V154" s="38">
        <f t="shared" si="116"/>
        <v>0</v>
      </c>
      <c r="W154" s="51"/>
    </row>
    <row r="155" spans="1:23" s="4" customFormat="1" ht="27" hidden="1" customHeight="1" x14ac:dyDescent="0.15">
      <c r="A155" s="16" t="s">
        <v>298</v>
      </c>
      <c r="B155" s="23" t="s">
        <v>299</v>
      </c>
      <c r="C155" s="23" t="s">
        <v>299</v>
      </c>
      <c r="D155" s="27">
        <f>D156</f>
        <v>1883600</v>
      </c>
      <c r="E155" s="27">
        <f>E156</f>
        <v>1883600</v>
      </c>
      <c r="F155" s="27">
        <f>F156</f>
        <v>0</v>
      </c>
      <c r="G155" s="27">
        <f>G156</f>
        <v>0</v>
      </c>
      <c r="H155" s="27">
        <f t="shared" si="123"/>
        <v>1108</v>
      </c>
      <c r="I155" s="27">
        <f t="shared" si="124"/>
        <v>1107</v>
      </c>
      <c r="J155" s="27">
        <f t="shared" ref="J155:V155" si="127">J156</f>
        <v>2215000</v>
      </c>
      <c r="K155" s="27"/>
      <c r="L155" s="27">
        <f t="shared" si="127"/>
        <v>1882750</v>
      </c>
      <c r="M155" s="27">
        <f t="shared" si="127"/>
        <v>0</v>
      </c>
      <c r="N155" s="27">
        <f t="shared" si="127"/>
        <v>-850</v>
      </c>
      <c r="O155" s="27">
        <f t="shared" si="127"/>
        <v>2214000</v>
      </c>
      <c r="P155" s="27">
        <f t="shared" si="127"/>
        <v>1881900</v>
      </c>
      <c r="Q155" s="27">
        <f t="shared" si="127"/>
        <v>1881050</v>
      </c>
      <c r="R155" s="52">
        <f t="shared" si="127"/>
        <v>1692945</v>
      </c>
      <c r="S155" s="27">
        <f t="shared" si="127"/>
        <v>0</v>
      </c>
      <c r="T155" s="27">
        <f t="shared" si="127"/>
        <v>1692945</v>
      </c>
      <c r="U155" s="27">
        <f t="shared" si="127"/>
        <v>188105</v>
      </c>
      <c r="V155" s="27">
        <f t="shared" si="127"/>
        <v>0</v>
      </c>
      <c r="W155" s="49"/>
    </row>
    <row r="156" spans="1:23" s="4" customFormat="1" ht="27" hidden="1" customHeight="1" x14ac:dyDescent="0.15">
      <c r="A156" s="18" t="s">
        <v>298</v>
      </c>
      <c r="B156" s="25" t="s">
        <v>299</v>
      </c>
      <c r="C156" s="25" t="s">
        <v>299</v>
      </c>
      <c r="D156" s="20">
        <f t="shared" si="107"/>
        <v>1883600</v>
      </c>
      <c r="E156" s="21">
        <v>1883600</v>
      </c>
      <c r="F156" s="21">
        <v>0</v>
      </c>
      <c r="G156" s="21"/>
      <c r="H156" s="22">
        <v>1108</v>
      </c>
      <c r="I156" s="22">
        <v>1107</v>
      </c>
      <c r="J156" s="36">
        <f t="shared" si="108"/>
        <v>2215000</v>
      </c>
      <c r="K156" s="37">
        <v>0.85</v>
      </c>
      <c r="L156" s="20">
        <f t="shared" si="109"/>
        <v>1882750</v>
      </c>
      <c r="M156" s="20"/>
      <c r="N156" s="36">
        <f t="shared" si="110"/>
        <v>-850</v>
      </c>
      <c r="O156" s="38">
        <f t="shared" si="111"/>
        <v>2214000</v>
      </c>
      <c r="P156" s="39">
        <f t="shared" si="112"/>
        <v>1881900</v>
      </c>
      <c r="Q156" s="39">
        <f t="shared" si="113"/>
        <v>1881050</v>
      </c>
      <c r="R156" s="50">
        <f t="shared" si="104"/>
        <v>1692945</v>
      </c>
      <c r="S156" s="39">
        <v>0</v>
      </c>
      <c r="T156" s="39">
        <f t="shared" si="114"/>
        <v>1692945</v>
      </c>
      <c r="U156" s="39">
        <f t="shared" si="115"/>
        <v>188105</v>
      </c>
      <c r="V156" s="38">
        <f t="shared" si="116"/>
        <v>0</v>
      </c>
      <c r="W156" s="51"/>
    </row>
    <row r="157" spans="1:23" s="4" customFormat="1" ht="27" hidden="1" customHeight="1" x14ac:dyDescent="0.15">
      <c r="A157" s="16" t="s">
        <v>300</v>
      </c>
      <c r="B157" s="23" t="s">
        <v>301</v>
      </c>
      <c r="C157" s="23" t="s">
        <v>301</v>
      </c>
      <c r="D157" s="24">
        <f t="shared" ref="D157:I157" si="128">D158</f>
        <v>5270000</v>
      </c>
      <c r="E157" s="24">
        <f t="shared" si="128"/>
        <v>5270000</v>
      </c>
      <c r="F157" s="24">
        <f t="shared" si="128"/>
        <v>0</v>
      </c>
      <c r="G157" s="24">
        <f t="shared" si="128"/>
        <v>0</v>
      </c>
      <c r="H157" s="24">
        <f t="shared" si="128"/>
        <v>3100</v>
      </c>
      <c r="I157" s="24">
        <f t="shared" si="128"/>
        <v>3100</v>
      </c>
      <c r="J157" s="24">
        <f t="shared" ref="J157:V157" si="129">J158</f>
        <v>6200000</v>
      </c>
      <c r="K157" s="24"/>
      <c r="L157" s="24">
        <f t="shared" si="129"/>
        <v>5270000</v>
      </c>
      <c r="M157" s="24">
        <f t="shared" si="129"/>
        <v>0</v>
      </c>
      <c r="N157" s="24">
        <f t="shared" si="129"/>
        <v>0</v>
      </c>
      <c r="O157" s="24">
        <f t="shared" si="129"/>
        <v>6200000</v>
      </c>
      <c r="P157" s="24">
        <f t="shared" si="129"/>
        <v>5270000</v>
      </c>
      <c r="Q157" s="24">
        <f t="shared" si="129"/>
        <v>5270000</v>
      </c>
      <c r="R157" s="48">
        <f t="shared" si="129"/>
        <v>4743000</v>
      </c>
      <c r="S157" s="24">
        <f t="shared" si="129"/>
        <v>0</v>
      </c>
      <c r="T157" s="24">
        <f t="shared" si="129"/>
        <v>4743000</v>
      </c>
      <c r="U157" s="24">
        <f t="shared" si="129"/>
        <v>527000</v>
      </c>
      <c r="V157" s="24">
        <f t="shared" si="129"/>
        <v>0</v>
      </c>
      <c r="W157" s="49"/>
    </row>
    <row r="158" spans="1:23" s="4" customFormat="1" ht="27" hidden="1" customHeight="1" x14ac:dyDescent="0.15">
      <c r="A158" s="18" t="s">
        <v>300</v>
      </c>
      <c r="B158" s="25" t="s">
        <v>301</v>
      </c>
      <c r="C158" s="25" t="s">
        <v>301</v>
      </c>
      <c r="D158" s="20">
        <f t="shared" si="107"/>
        <v>5270000</v>
      </c>
      <c r="E158" s="21">
        <v>5270000</v>
      </c>
      <c r="F158" s="21">
        <v>0</v>
      </c>
      <c r="G158" s="21"/>
      <c r="H158" s="22">
        <v>3100</v>
      </c>
      <c r="I158" s="22">
        <v>3100</v>
      </c>
      <c r="J158" s="36">
        <f t="shared" si="108"/>
        <v>6200000</v>
      </c>
      <c r="K158" s="37">
        <v>0.85</v>
      </c>
      <c r="L158" s="20">
        <f t="shared" si="109"/>
        <v>5270000</v>
      </c>
      <c r="M158" s="20"/>
      <c r="N158" s="36">
        <f t="shared" si="110"/>
        <v>0</v>
      </c>
      <c r="O158" s="38">
        <f t="shared" si="111"/>
        <v>6200000</v>
      </c>
      <c r="P158" s="39">
        <f t="shared" si="112"/>
        <v>5270000</v>
      </c>
      <c r="Q158" s="39">
        <f t="shared" si="113"/>
        <v>5270000</v>
      </c>
      <c r="R158" s="50">
        <f t="shared" si="104"/>
        <v>4743000</v>
      </c>
      <c r="S158" s="39">
        <v>0</v>
      </c>
      <c r="T158" s="39">
        <f t="shared" si="114"/>
        <v>4743000</v>
      </c>
      <c r="U158" s="39">
        <f t="shared" si="115"/>
        <v>527000</v>
      </c>
      <c r="V158" s="38">
        <f t="shared" si="116"/>
        <v>0</v>
      </c>
      <c r="W158" s="51"/>
    </row>
    <row r="159" spans="1:23" s="4" customFormat="1" ht="27" hidden="1" customHeight="1" x14ac:dyDescent="0.15">
      <c r="A159" s="16" t="s">
        <v>302</v>
      </c>
      <c r="B159" s="23" t="s">
        <v>303</v>
      </c>
      <c r="C159" s="23" t="s">
        <v>303</v>
      </c>
      <c r="D159" s="24">
        <f t="shared" ref="D159:I159" si="130">SUM(D160:D164)</f>
        <v>13186900</v>
      </c>
      <c r="E159" s="24">
        <f t="shared" si="130"/>
        <v>13186900</v>
      </c>
      <c r="F159" s="24">
        <f t="shared" si="130"/>
        <v>0</v>
      </c>
      <c r="G159" s="24">
        <f t="shared" si="130"/>
        <v>0</v>
      </c>
      <c r="H159" s="24">
        <f t="shared" si="130"/>
        <v>7738</v>
      </c>
      <c r="I159" s="24">
        <f t="shared" si="130"/>
        <v>6789</v>
      </c>
      <c r="J159" s="24">
        <f t="shared" ref="J159:V159" si="131">SUM(J160:J164)</f>
        <v>14527000</v>
      </c>
      <c r="K159" s="24"/>
      <c r="L159" s="24">
        <f t="shared" si="131"/>
        <v>12347950</v>
      </c>
      <c r="M159" s="24">
        <f t="shared" si="131"/>
        <v>0</v>
      </c>
      <c r="N159" s="24">
        <f t="shared" si="131"/>
        <v>-838950</v>
      </c>
      <c r="O159" s="24">
        <f t="shared" si="131"/>
        <v>13578000</v>
      </c>
      <c r="P159" s="24">
        <f t="shared" si="131"/>
        <v>11541300</v>
      </c>
      <c r="Q159" s="24">
        <f t="shared" si="131"/>
        <v>10702350</v>
      </c>
      <c r="R159" s="48">
        <f t="shared" si="131"/>
        <v>9632115</v>
      </c>
      <c r="S159" s="24">
        <f t="shared" si="131"/>
        <v>0</v>
      </c>
      <c r="T159" s="24">
        <f t="shared" si="131"/>
        <v>9632115</v>
      </c>
      <c r="U159" s="24">
        <f t="shared" si="131"/>
        <v>1070235</v>
      </c>
      <c r="V159" s="24">
        <f t="shared" si="131"/>
        <v>0</v>
      </c>
      <c r="W159" s="49"/>
    </row>
    <row r="160" spans="1:23" s="4" customFormat="1" ht="27" hidden="1" customHeight="1" x14ac:dyDescent="0.15">
      <c r="A160" s="18" t="s">
        <v>304</v>
      </c>
      <c r="B160" s="25" t="s">
        <v>305</v>
      </c>
      <c r="C160" s="25" t="s">
        <v>306</v>
      </c>
      <c r="D160" s="20">
        <f t="shared" si="107"/>
        <v>2791400</v>
      </c>
      <c r="E160" s="21">
        <v>2791400</v>
      </c>
      <c r="F160" s="21">
        <v>0</v>
      </c>
      <c r="G160" s="21"/>
      <c r="H160" s="22">
        <v>1302</v>
      </c>
      <c r="I160" s="22">
        <v>1085</v>
      </c>
      <c r="J160" s="36">
        <f t="shared" si="108"/>
        <v>2387000</v>
      </c>
      <c r="K160" s="37">
        <v>0.85</v>
      </c>
      <c r="L160" s="20">
        <f t="shared" si="109"/>
        <v>2028950</v>
      </c>
      <c r="M160" s="20"/>
      <c r="N160" s="36">
        <f t="shared" si="110"/>
        <v>-762450</v>
      </c>
      <c r="O160" s="38">
        <f t="shared" si="111"/>
        <v>2170000</v>
      </c>
      <c r="P160" s="39">
        <f t="shared" si="112"/>
        <v>1844500</v>
      </c>
      <c r="Q160" s="39">
        <f t="shared" si="113"/>
        <v>1082050</v>
      </c>
      <c r="R160" s="50">
        <f t="shared" si="104"/>
        <v>973845</v>
      </c>
      <c r="S160" s="39">
        <v>0</v>
      </c>
      <c r="T160" s="39">
        <f t="shared" si="114"/>
        <v>973845</v>
      </c>
      <c r="U160" s="39">
        <f t="shared" si="115"/>
        <v>108205</v>
      </c>
      <c r="V160" s="38">
        <f t="shared" si="116"/>
        <v>0</v>
      </c>
      <c r="W160" s="51"/>
    </row>
    <row r="161" spans="1:23" s="4" customFormat="1" ht="27" hidden="1" customHeight="1" x14ac:dyDescent="0.15">
      <c r="A161" s="18" t="s">
        <v>307</v>
      </c>
      <c r="B161" s="56" t="s">
        <v>308</v>
      </c>
      <c r="C161" s="56" t="s">
        <v>308</v>
      </c>
      <c r="D161" s="20">
        <f t="shared" si="107"/>
        <v>4250000</v>
      </c>
      <c r="E161" s="21">
        <v>4250000</v>
      </c>
      <c r="F161" s="21">
        <v>0</v>
      </c>
      <c r="G161" s="21"/>
      <c r="H161" s="22">
        <v>2903</v>
      </c>
      <c r="I161" s="22">
        <v>2096</v>
      </c>
      <c r="J161" s="36">
        <f t="shared" si="108"/>
        <v>4999000</v>
      </c>
      <c r="K161" s="37">
        <v>0.85</v>
      </c>
      <c r="L161" s="20">
        <f t="shared" si="109"/>
        <v>4249150</v>
      </c>
      <c r="M161" s="20"/>
      <c r="N161" s="36">
        <f t="shared" si="110"/>
        <v>-850</v>
      </c>
      <c r="O161" s="38">
        <f t="shared" si="111"/>
        <v>4192000</v>
      </c>
      <c r="P161" s="39">
        <f t="shared" si="112"/>
        <v>3563200</v>
      </c>
      <c r="Q161" s="39">
        <f t="shared" si="113"/>
        <v>3562350</v>
      </c>
      <c r="R161" s="50">
        <f t="shared" si="104"/>
        <v>3206115</v>
      </c>
      <c r="S161" s="39">
        <v>0</v>
      </c>
      <c r="T161" s="39">
        <f t="shared" si="114"/>
        <v>3206115</v>
      </c>
      <c r="U161" s="39">
        <f t="shared" si="115"/>
        <v>356235</v>
      </c>
      <c r="V161" s="38">
        <f t="shared" si="116"/>
        <v>0</v>
      </c>
      <c r="W161" s="51"/>
    </row>
    <row r="162" spans="1:23" s="4" customFormat="1" ht="27" hidden="1" customHeight="1" x14ac:dyDescent="0.15">
      <c r="A162" s="18" t="s">
        <v>309</v>
      </c>
      <c r="B162" s="57" t="s">
        <v>310</v>
      </c>
      <c r="C162" s="57" t="s">
        <v>310</v>
      </c>
      <c r="D162" s="20">
        <f t="shared" si="107"/>
        <v>2601000</v>
      </c>
      <c r="E162" s="21">
        <v>2601000</v>
      </c>
      <c r="F162" s="21">
        <v>0</v>
      </c>
      <c r="G162" s="21"/>
      <c r="H162" s="22">
        <v>1457</v>
      </c>
      <c r="I162" s="22">
        <v>1523</v>
      </c>
      <c r="J162" s="36">
        <f t="shared" si="108"/>
        <v>2980000</v>
      </c>
      <c r="K162" s="37">
        <v>0.85</v>
      </c>
      <c r="L162" s="20">
        <f t="shared" si="109"/>
        <v>2533000</v>
      </c>
      <c r="M162" s="20"/>
      <c r="N162" s="36">
        <f t="shared" si="110"/>
        <v>-68000</v>
      </c>
      <c r="O162" s="38">
        <f t="shared" si="111"/>
        <v>3046000</v>
      </c>
      <c r="P162" s="39">
        <f t="shared" si="112"/>
        <v>2589100</v>
      </c>
      <c r="Q162" s="39">
        <f t="shared" si="113"/>
        <v>2521100</v>
      </c>
      <c r="R162" s="50">
        <f t="shared" si="104"/>
        <v>2268990</v>
      </c>
      <c r="S162" s="39">
        <v>0</v>
      </c>
      <c r="T162" s="39">
        <f t="shared" si="114"/>
        <v>2268990</v>
      </c>
      <c r="U162" s="39">
        <f t="shared" si="115"/>
        <v>252110</v>
      </c>
      <c r="V162" s="38">
        <f t="shared" si="116"/>
        <v>0</v>
      </c>
      <c r="W162" s="51"/>
    </row>
    <row r="163" spans="1:23" s="4" customFormat="1" ht="27" hidden="1" customHeight="1" x14ac:dyDescent="0.15">
      <c r="A163" s="18" t="s">
        <v>311</v>
      </c>
      <c r="B163" s="58" t="s">
        <v>312</v>
      </c>
      <c r="C163" s="58" t="s">
        <v>312</v>
      </c>
      <c r="D163" s="20">
        <f t="shared" si="107"/>
        <v>1547000</v>
      </c>
      <c r="E163" s="21">
        <v>1547000</v>
      </c>
      <c r="F163" s="21">
        <v>0</v>
      </c>
      <c r="G163" s="21"/>
      <c r="H163" s="22">
        <v>901</v>
      </c>
      <c r="I163" s="22">
        <v>910</v>
      </c>
      <c r="J163" s="36">
        <f t="shared" si="108"/>
        <v>1811000</v>
      </c>
      <c r="K163" s="37">
        <v>0.85</v>
      </c>
      <c r="L163" s="20">
        <f t="shared" si="109"/>
        <v>1539350</v>
      </c>
      <c r="M163" s="20"/>
      <c r="N163" s="36">
        <f t="shared" si="110"/>
        <v>-7650</v>
      </c>
      <c r="O163" s="38">
        <f t="shared" si="111"/>
        <v>1820000</v>
      </c>
      <c r="P163" s="39">
        <f t="shared" si="112"/>
        <v>1547000</v>
      </c>
      <c r="Q163" s="39">
        <f t="shared" si="113"/>
        <v>1539350</v>
      </c>
      <c r="R163" s="50">
        <f t="shared" si="104"/>
        <v>1385415</v>
      </c>
      <c r="S163" s="39">
        <v>0</v>
      </c>
      <c r="T163" s="39">
        <f t="shared" si="114"/>
        <v>1385415</v>
      </c>
      <c r="U163" s="39">
        <f t="shared" si="115"/>
        <v>153935</v>
      </c>
      <c r="V163" s="38">
        <f t="shared" si="116"/>
        <v>0</v>
      </c>
      <c r="W163" s="51"/>
    </row>
    <row r="164" spans="1:23" s="4" customFormat="1" ht="27" hidden="1" customHeight="1" x14ac:dyDescent="0.15">
      <c r="A164" s="18" t="s">
        <v>313</v>
      </c>
      <c r="B164" s="59" t="s">
        <v>314</v>
      </c>
      <c r="C164" s="59" t="s">
        <v>314</v>
      </c>
      <c r="D164" s="20">
        <f t="shared" si="107"/>
        <v>1997500</v>
      </c>
      <c r="E164" s="21">
        <v>1997500</v>
      </c>
      <c r="F164" s="21">
        <v>0</v>
      </c>
      <c r="G164" s="21"/>
      <c r="H164" s="22">
        <v>1175</v>
      </c>
      <c r="I164" s="22">
        <v>1175</v>
      </c>
      <c r="J164" s="36">
        <f t="shared" si="108"/>
        <v>2350000</v>
      </c>
      <c r="K164" s="37">
        <v>0.85</v>
      </c>
      <c r="L164" s="20">
        <f t="shared" si="109"/>
        <v>1997500</v>
      </c>
      <c r="M164" s="20"/>
      <c r="N164" s="36">
        <f t="shared" si="110"/>
        <v>0</v>
      </c>
      <c r="O164" s="38">
        <f t="shared" si="111"/>
        <v>2350000</v>
      </c>
      <c r="P164" s="39">
        <f t="shared" si="112"/>
        <v>1997500</v>
      </c>
      <c r="Q164" s="39">
        <f t="shared" si="113"/>
        <v>1997500</v>
      </c>
      <c r="R164" s="50">
        <f t="shared" si="104"/>
        <v>1797750</v>
      </c>
      <c r="S164" s="39">
        <v>0</v>
      </c>
      <c r="T164" s="39">
        <f t="shared" si="114"/>
        <v>1797750</v>
      </c>
      <c r="U164" s="39">
        <f t="shared" si="115"/>
        <v>199750</v>
      </c>
      <c r="V164" s="38">
        <f t="shared" si="116"/>
        <v>0</v>
      </c>
      <c r="W164" s="51"/>
    </row>
    <row r="165" spans="1:23" s="4" customFormat="1" ht="27" hidden="1" customHeight="1" x14ac:dyDescent="0.15">
      <c r="A165" s="16" t="s">
        <v>315</v>
      </c>
      <c r="B165" s="60" t="s">
        <v>316</v>
      </c>
      <c r="C165" s="60" t="s">
        <v>316</v>
      </c>
      <c r="D165" s="24">
        <f>D166</f>
        <v>794000</v>
      </c>
      <c r="E165" s="24">
        <f>E166</f>
        <v>794000</v>
      </c>
      <c r="F165" s="24">
        <f>F166</f>
        <v>0</v>
      </c>
      <c r="G165" s="24">
        <f>G166</f>
        <v>0</v>
      </c>
      <c r="H165" s="24">
        <f t="shared" ref="H165:H169" si="132">H166</f>
        <v>397</v>
      </c>
      <c r="I165" s="24">
        <f t="shared" ref="I165:I169" si="133">I166</f>
        <v>397</v>
      </c>
      <c r="J165" s="24">
        <f t="shared" ref="J165:V165" si="134">J166</f>
        <v>794000</v>
      </c>
      <c r="K165" s="24"/>
      <c r="L165" s="24">
        <f t="shared" si="134"/>
        <v>794000</v>
      </c>
      <c r="M165" s="24">
        <f t="shared" si="134"/>
        <v>0</v>
      </c>
      <c r="N165" s="24">
        <f t="shared" si="134"/>
        <v>0</v>
      </c>
      <c r="O165" s="24">
        <f t="shared" si="134"/>
        <v>794000</v>
      </c>
      <c r="P165" s="24">
        <f t="shared" si="134"/>
        <v>794000</v>
      </c>
      <c r="Q165" s="24">
        <f t="shared" si="134"/>
        <v>794000</v>
      </c>
      <c r="R165" s="48">
        <f t="shared" si="134"/>
        <v>714600</v>
      </c>
      <c r="S165" s="24">
        <f t="shared" si="134"/>
        <v>0</v>
      </c>
      <c r="T165" s="24">
        <f t="shared" si="134"/>
        <v>714600</v>
      </c>
      <c r="U165" s="24">
        <f t="shared" si="134"/>
        <v>79400</v>
      </c>
      <c r="V165" s="24">
        <f t="shared" si="134"/>
        <v>0</v>
      </c>
      <c r="W165" s="49"/>
    </row>
    <row r="166" spans="1:23" s="4" customFormat="1" ht="27" hidden="1" customHeight="1" x14ac:dyDescent="0.15">
      <c r="A166" s="18" t="s">
        <v>315</v>
      </c>
      <c r="B166" s="61" t="s">
        <v>316</v>
      </c>
      <c r="C166" s="61" t="s">
        <v>316</v>
      </c>
      <c r="D166" s="20">
        <f t="shared" si="107"/>
        <v>794000</v>
      </c>
      <c r="E166" s="21">
        <v>794000</v>
      </c>
      <c r="F166" s="21">
        <v>0</v>
      </c>
      <c r="G166" s="21"/>
      <c r="H166" s="22">
        <v>397</v>
      </c>
      <c r="I166" s="22">
        <v>397</v>
      </c>
      <c r="J166" s="36">
        <f>(H166+I166)*1000</f>
        <v>794000</v>
      </c>
      <c r="K166" s="37">
        <v>1</v>
      </c>
      <c r="L166" s="20">
        <f>J166*K166</f>
        <v>794000</v>
      </c>
      <c r="M166" s="20"/>
      <c r="N166" s="36">
        <f>L166-(D166-M166)</f>
        <v>0</v>
      </c>
      <c r="O166" s="38">
        <f>I166*2000</f>
        <v>794000</v>
      </c>
      <c r="P166" s="39">
        <f>O166*K166</f>
        <v>794000</v>
      </c>
      <c r="Q166" s="39">
        <f>IF(P166+N166&lt;=0,0,P166+N166)</f>
        <v>794000</v>
      </c>
      <c r="R166" s="50">
        <f>Q166*0.9</f>
        <v>714600</v>
      </c>
      <c r="S166" s="39">
        <v>0</v>
      </c>
      <c r="T166" s="39">
        <f>R166-S166</f>
        <v>714600</v>
      </c>
      <c r="U166" s="39">
        <f>Q166-R166</f>
        <v>79400</v>
      </c>
      <c r="V166" s="38">
        <f>IF(P166+N166&lt;0,P166+N166,0)</f>
        <v>0</v>
      </c>
      <c r="W166" s="51"/>
    </row>
    <row r="167" spans="1:23" s="4" customFormat="1" ht="27" hidden="1" customHeight="1" x14ac:dyDescent="0.15">
      <c r="A167" s="16" t="s">
        <v>317</v>
      </c>
      <c r="B167" s="62" t="s">
        <v>318</v>
      </c>
      <c r="C167" s="62" t="s">
        <v>318</v>
      </c>
      <c r="D167" s="24">
        <f>D168</f>
        <v>1364000</v>
      </c>
      <c r="E167" s="24">
        <f>E168</f>
        <v>1364000</v>
      </c>
      <c r="F167" s="24">
        <f>F168</f>
        <v>0</v>
      </c>
      <c r="G167" s="24">
        <f>G168</f>
        <v>0</v>
      </c>
      <c r="H167" s="24">
        <f t="shared" si="132"/>
        <v>682</v>
      </c>
      <c r="I167" s="24">
        <f t="shared" si="133"/>
        <v>682</v>
      </c>
      <c r="J167" s="24">
        <f t="shared" ref="J167:V167" si="135">J168</f>
        <v>1364000</v>
      </c>
      <c r="K167" s="24"/>
      <c r="L167" s="24">
        <f t="shared" si="135"/>
        <v>1364000</v>
      </c>
      <c r="M167" s="24">
        <f t="shared" si="135"/>
        <v>0</v>
      </c>
      <c r="N167" s="24">
        <f t="shared" si="135"/>
        <v>0</v>
      </c>
      <c r="O167" s="24">
        <f t="shared" si="135"/>
        <v>1364000</v>
      </c>
      <c r="P167" s="24">
        <f t="shared" si="135"/>
        <v>1364000</v>
      </c>
      <c r="Q167" s="24">
        <f t="shared" si="135"/>
        <v>1364000</v>
      </c>
      <c r="R167" s="48">
        <f t="shared" si="135"/>
        <v>1227600</v>
      </c>
      <c r="S167" s="24">
        <f t="shared" si="135"/>
        <v>0</v>
      </c>
      <c r="T167" s="24">
        <f t="shared" si="135"/>
        <v>1227600</v>
      </c>
      <c r="U167" s="24">
        <f t="shared" si="135"/>
        <v>136400</v>
      </c>
      <c r="V167" s="24">
        <f t="shared" si="135"/>
        <v>0</v>
      </c>
      <c r="W167" s="49"/>
    </row>
    <row r="168" spans="1:23" s="4" customFormat="1" ht="27" hidden="1" customHeight="1" x14ac:dyDescent="0.15">
      <c r="A168" s="18" t="s">
        <v>317</v>
      </c>
      <c r="B168" s="63" t="s">
        <v>318</v>
      </c>
      <c r="C168" s="63" t="s">
        <v>318</v>
      </c>
      <c r="D168" s="20">
        <f t="shared" si="107"/>
        <v>1364000</v>
      </c>
      <c r="E168" s="21">
        <v>1364000</v>
      </c>
      <c r="F168" s="21">
        <v>0</v>
      </c>
      <c r="G168" s="21"/>
      <c r="H168" s="22">
        <v>682</v>
      </c>
      <c r="I168" s="22">
        <v>682</v>
      </c>
      <c r="J168" s="36">
        <f>(H168+I168)*1000</f>
        <v>1364000</v>
      </c>
      <c r="K168" s="37">
        <v>1</v>
      </c>
      <c r="L168" s="20">
        <f>J168*K168</f>
        <v>1364000</v>
      </c>
      <c r="M168" s="20"/>
      <c r="N168" s="36">
        <f>L168-(D168-M168)</f>
        <v>0</v>
      </c>
      <c r="O168" s="38">
        <f>I168*2000</f>
        <v>1364000</v>
      </c>
      <c r="P168" s="39">
        <f>O168*K168</f>
        <v>1364000</v>
      </c>
      <c r="Q168" s="39">
        <f>IF(P168+N168&lt;=0,0,P168+N168)</f>
        <v>1364000</v>
      </c>
      <c r="R168" s="50">
        <f>Q168*0.9</f>
        <v>1227600</v>
      </c>
      <c r="S168" s="39">
        <v>0</v>
      </c>
      <c r="T168" s="39">
        <f>R168-S168</f>
        <v>1227600</v>
      </c>
      <c r="U168" s="39">
        <f>Q168-R168</f>
        <v>136400</v>
      </c>
      <c r="V168" s="38">
        <f>IF(P168+N168&lt;0,P168+N168,0)</f>
        <v>0</v>
      </c>
      <c r="W168" s="51"/>
    </row>
    <row r="169" spans="1:23" s="4" customFormat="1" ht="27" hidden="1" customHeight="1" x14ac:dyDescent="0.15">
      <c r="A169" s="16" t="s">
        <v>319</v>
      </c>
      <c r="B169" s="64" t="s">
        <v>320</v>
      </c>
      <c r="C169" s="64" t="s">
        <v>320</v>
      </c>
      <c r="D169" s="27">
        <f>D170</f>
        <v>4085100</v>
      </c>
      <c r="E169" s="27">
        <f>E170</f>
        <v>4085100</v>
      </c>
      <c r="F169" s="27">
        <f>F170</f>
        <v>0</v>
      </c>
      <c r="G169" s="27">
        <f>G170</f>
        <v>0</v>
      </c>
      <c r="H169" s="27">
        <f t="shared" si="132"/>
        <v>2414</v>
      </c>
      <c r="I169" s="27">
        <f t="shared" si="133"/>
        <v>2389</v>
      </c>
      <c r="J169" s="27">
        <f t="shared" ref="J169:V169" si="136">J170</f>
        <v>4803000</v>
      </c>
      <c r="K169" s="27"/>
      <c r="L169" s="27">
        <f t="shared" si="136"/>
        <v>4082550</v>
      </c>
      <c r="M169" s="27">
        <f t="shared" si="136"/>
        <v>0</v>
      </c>
      <c r="N169" s="27">
        <f t="shared" si="136"/>
        <v>-2550</v>
      </c>
      <c r="O169" s="27">
        <f t="shared" si="136"/>
        <v>4778000</v>
      </c>
      <c r="P169" s="27">
        <f t="shared" si="136"/>
        <v>4061300</v>
      </c>
      <c r="Q169" s="27">
        <f t="shared" si="136"/>
        <v>4058750</v>
      </c>
      <c r="R169" s="52">
        <f t="shared" si="136"/>
        <v>3652875</v>
      </c>
      <c r="S169" s="27">
        <f t="shared" si="136"/>
        <v>0</v>
      </c>
      <c r="T169" s="27">
        <f t="shared" si="136"/>
        <v>3652875</v>
      </c>
      <c r="U169" s="27">
        <f t="shared" si="136"/>
        <v>405875</v>
      </c>
      <c r="V169" s="27">
        <f t="shared" si="136"/>
        <v>0</v>
      </c>
      <c r="W169" s="49"/>
    </row>
    <row r="170" spans="1:23" s="4" customFormat="1" ht="27" hidden="1" customHeight="1" x14ac:dyDescent="0.15">
      <c r="A170" s="18" t="s">
        <v>319</v>
      </c>
      <c r="B170" s="57" t="s">
        <v>320</v>
      </c>
      <c r="C170" s="57" t="s">
        <v>320</v>
      </c>
      <c r="D170" s="20">
        <f t="shared" ref="D170:D197" si="137">E170-F170+G170</f>
        <v>4085100</v>
      </c>
      <c r="E170" s="21">
        <v>4085100</v>
      </c>
      <c r="F170" s="21">
        <v>0</v>
      </c>
      <c r="G170" s="21"/>
      <c r="H170" s="22">
        <v>2414</v>
      </c>
      <c r="I170" s="22">
        <v>2389</v>
      </c>
      <c r="J170" s="36">
        <f>(H170+I170)*1000</f>
        <v>4803000</v>
      </c>
      <c r="K170" s="37">
        <v>0.85</v>
      </c>
      <c r="L170" s="20">
        <f>J170*K170</f>
        <v>4082550</v>
      </c>
      <c r="M170" s="20"/>
      <c r="N170" s="36">
        <f>L170-(D170-M170)</f>
        <v>-2550</v>
      </c>
      <c r="O170" s="38">
        <f>I170*2000</f>
        <v>4778000</v>
      </c>
      <c r="P170" s="39">
        <f>O170*K170</f>
        <v>4061300</v>
      </c>
      <c r="Q170" s="39">
        <f>IF(P170+N170&lt;=0,0,P170+N170)</f>
        <v>4058750</v>
      </c>
      <c r="R170" s="50">
        <f>Q170*0.9</f>
        <v>3652875</v>
      </c>
      <c r="S170" s="39">
        <v>0</v>
      </c>
      <c r="T170" s="39">
        <f>R170-S170</f>
        <v>3652875</v>
      </c>
      <c r="U170" s="39">
        <f>Q170-R170</f>
        <v>405875</v>
      </c>
      <c r="V170" s="38">
        <f>IF(P170+N170&lt;0,P170+N170,0)</f>
        <v>0</v>
      </c>
      <c r="W170" s="51"/>
    </row>
    <row r="171" spans="1:23" s="4" customFormat="1" ht="27" hidden="1" customHeight="1" x14ac:dyDescent="0.15">
      <c r="A171" s="16" t="s">
        <v>321</v>
      </c>
      <c r="B171" s="23" t="s">
        <v>322</v>
      </c>
      <c r="C171" s="23" t="s">
        <v>322</v>
      </c>
      <c r="D171" s="24">
        <f t="shared" ref="D171:I171" si="138">SUM(D172:D175)</f>
        <v>5666100</v>
      </c>
      <c r="E171" s="24">
        <f t="shared" si="138"/>
        <v>5666100</v>
      </c>
      <c r="F171" s="24">
        <f t="shared" si="138"/>
        <v>0</v>
      </c>
      <c r="G171" s="24">
        <f t="shared" si="138"/>
        <v>0</v>
      </c>
      <c r="H171" s="24">
        <f t="shared" si="138"/>
        <v>3187</v>
      </c>
      <c r="I171" s="24">
        <f t="shared" si="138"/>
        <v>2890</v>
      </c>
      <c r="J171" s="24">
        <f t="shared" ref="J171:V171" si="139">SUM(J172:J175)</f>
        <v>6077000</v>
      </c>
      <c r="K171" s="24"/>
      <c r="L171" s="24">
        <f t="shared" si="139"/>
        <v>5165450</v>
      </c>
      <c r="M171" s="24">
        <f t="shared" si="139"/>
        <v>0</v>
      </c>
      <c r="N171" s="24">
        <f t="shared" si="139"/>
        <v>-500650</v>
      </c>
      <c r="O171" s="24">
        <f t="shared" si="139"/>
        <v>5780000</v>
      </c>
      <c r="P171" s="24">
        <f t="shared" si="139"/>
        <v>4913000</v>
      </c>
      <c r="Q171" s="24">
        <f t="shared" si="139"/>
        <v>4438700</v>
      </c>
      <c r="R171" s="48">
        <f t="shared" si="139"/>
        <v>3994830</v>
      </c>
      <c r="S171" s="24">
        <f t="shared" si="139"/>
        <v>0</v>
      </c>
      <c r="T171" s="24">
        <f t="shared" si="139"/>
        <v>3994830</v>
      </c>
      <c r="U171" s="24">
        <f t="shared" si="139"/>
        <v>443870</v>
      </c>
      <c r="V171" s="24">
        <f t="shared" si="139"/>
        <v>-26350</v>
      </c>
      <c r="W171" s="49"/>
    </row>
    <row r="172" spans="1:23" s="4" customFormat="1" ht="27" hidden="1" customHeight="1" x14ac:dyDescent="0.15">
      <c r="A172" s="18" t="s">
        <v>323</v>
      </c>
      <c r="B172" s="25" t="s">
        <v>324</v>
      </c>
      <c r="C172" s="25" t="s">
        <v>325</v>
      </c>
      <c r="D172" s="20">
        <f t="shared" si="137"/>
        <v>2062100</v>
      </c>
      <c r="E172" s="21">
        <v>2062100</v>
      </c>
      <c r="F172" s="21">
        <v>0</v>
      </c>
      <c r="G172" s="21"/>
      <c r="H172" s="22">
        <v>1172</v>
      </c>
      <c r="I172" s="22">
        <v>1121</v>
      </c>
      <c r="J172" s="36">
        <f>(H172+I172)*1000</f>
        <v>2293000</v>
      </c>
      <c r="K172" s="37">
        <v>0.85</v>
      </c>
      <c r="L172" s="20">
        <f>J172*K172</f>
        <v>1949050</v>
      </c>
      <c r="M172" s="20"/>
      <c r="N172" s="36">
        <f>L172-(D172-M172)</f>
        <v>-113050</v>
      </c>
      <c r="O172" s="38">
        <f>I172*2000</f>
        <v>2242000</v>
      </c>
      <c r="P172" s="39">
        <f>O172*K172</f>
        <v>1905700</v>
      </c>
      <c r="Q172" s="39">
        <f>IF(P172+N172&lt;=0,0,P172+N172)</f>
        <v>1792650</v>
      </c>
      <c r="R172" s="50">
        <f>Q172*0.9</f>
        <v>1613385</v>
      </c>
      <c r="S172" s="39">
        <v>0</v>
      </c>
      <c r="T172" s="39">
        <f>R172-S172</f>
        <v>1613385</v>
      </c>
      <c r="U172" s="39">
        <f>Q172-R172</f>
        <v>179265</v>
      </c>
      <c r="V172" s="38">
        <f>IF(P172+N172&lt;0,P172+N172,0)</f>
        <v>0</v>
      </c>
      <c r="W172" s="51"/>
    </row>
    <row r="173" spans="1:23" s="4" customFormat="1" ht="27" hidden="1" customHeight="1" x14ac:dyDescent="0.15">
      <c r="A173" s="18" t="s">
        <v>326</v>
      </c>
      <c r="B173" s="25" t="s">
        <v>327</v>
      </c>
      <c r="C173" s="25" t="s">
        <v>327</v>
      </c>
      <c r="D173" s="20">
        <f t="shared" si="137"/>
        <v>904400</v>
      </c>
      <c r="E173" s="21">
        <f>848300+56100</f>
        <v>904400</v>
      </c>
      <c r="F173" s="21">
        <v>0</v>
      </c>
      <c r="G173" s="21"/>
      <c r="H173" s="22">
        <v>481</v>
      </c>
      <c r="I173" s="22">
        <v>461</v>
      </c>
      <c r="J173" s="36">
        <f t="shared" ref="J173:J182" si="140">(H173+I173)*1000</f>
        <v>942000</v>
      </c>
      <c r="K173" s="37">
        <v>0.85</v>
      </c>
      <c r="L173" s="20">
        <f t="shared" ref="L173:L182" si="141">J173*K173</f>
        <v>800700</v>
      </c>
      <c r="M173" s="20"/>
      <c r="N173" s="36">
        <f t="shared" ref="N173:N195" si="142">L173-(D173-M173)</f>
        <v>-103700</v>
      </c>
      <c r="O173" s="38">
        <f t="shared" ref="O173:O182" si="143">I173*2000</f>
        <v>922000</v>
      </c>
      <c r="P173" s="39">
        <f t="shared" ref="P173:P182" si="144">O173*K173</f>
        <v>783700</v>
      </c>
      <c r="Q173" s="39">
        <f t="shared" ref="Q173:Q182" si="145">IF(P173+N173&lt;=0,0,P173+N173)</f>
        <v>680000</v>
      </c>
      <c r="R173" s="50">
        <f t="shared" ref="R173:R197" si="146">Q173*0.9</f>
        <v>612000</v>
      </c>
      <c r="S173" s="39">
        <v>0</v>
      </c>
      <c r="T173" s="39">
        <f t="shared" ref="T173:T182" si="147">R173-S173</f>
        <v>612000</v>
      </c>
      <c r="U173" s="39">
        <f t="shared" ref="U173:U182" si="148">Q173-R173</f>
        <v>68000</v>
      </c>
      <c r="V173" s="38">
        <f t="shared" ref="V173:V182" si="149">IF(P173+N173&lt;0,P173+N173,0)</f>
        <v>0</v>
      </c>
      <c r="W173" s="51" t="s">
        <v>328</v>
      </c>
    </row>
    <row r="174" spans="1:23" s="4" customFormat="1" ht="27" hidden="1" customHeight="1" x14ac:dyDescent="0.15">
      <c r="A174" s="18" t="s">
        <v>329</v>
      </c>
      <c r="B174" s="54" t="s">
        <v>330</v>
      </c>
      <c r="C174" s="25" t="s">
        <v>331</v>
      </c>
      <c r="D174" s="20">
        <f t="shared" si="137"/>
        <v>340000</v>
      </c>
      <c r="E174" s="21">
        <v>340000</v>
      </c>
      <c r="F174" s="21">
        <v>0</v>
      </c>
      <c r="G174" s="21"/>
      <c r="H174" s="22">
        <v>123</v>
      </c>
      <c r="I174" s="22">
        <v>82</v>
      </c>
      <c r="J174" s="36">
        <f t="shared" si="140"/>
        <v>205000</v>
      </c>
      <c r="K174" s="37">
        <v>0.85</v>
      </c>
      <c r="L174" s="20">
        <f t="shared" si="141"/>
        <v>174250</v>
      </c>
      <c r="M174" s="20"/>
      <c r="N174" s="36">
        <f t="shared" si="142"/>
        <v>-165750</v>
      </c>
      <c r="O174" s="38">
        <f t="shared" si="143"/>
        <v>164000</v>
      </c>
      <c r="P174" s="39">
        <f t="shared" si="144"/>
        <v>139400</v>
      </c>
      <c r="Q174" s="39">
        <f t="shared" si="145"/>
        <v>0</v>
      </c>
      <c r="R174" s="50">
        <f t="shared" si="146"/>
        <v>0</v>
      </c>
      <c r="S174" s="39">
        <v>0</v>
      </c>
      <c r="T174" s="39">
        <f t="shared" si="147"/>
        <v>0</v>
      </c>
      <c r="U174" s="39">
        <f t="shared" si="148"/>
        <v>0</v>
      </c>
      <c r="V174" s="38">
        <f t="shared" si="149"/>
        <v>-26350</v>
      </c>
      <c r="W174" s="51"/>
    </row>
    <row r="175" spans="1:23" s="4" customFormat="1" ht="27" hidden="1" customHeight="1" x14ac:dyDescent="0.15">
      <c r="A175" s="18" t="s">
        <v>329</v>
      </c>
      <c r="B175" s="54" t="s">
        <v>330</v>
      </c>
      <c r="C175" s="54" t="s">
        <v>330</v>
      </c>
      <c r="D175" s="20">
        <f t="shared" si="137"/>
        <v>2359600</v>
      </c>
      <c r="E175" s="21">
        <v>2359600</v>
      </c>
      <c r="F175" s="21">
        <v>0</v>
      </c>
      <c r="G175" s="21"/>
      <c r="H175" s="22">
        <v>1411</v>
      </c>
      <c r="I175" s="22">
        <v>1226</v>
      </c>
      <c r="J175" s="36">
        <f t="shared" si="140"/>
        <v>2637000</v>
      </c>
      <c r="K175" s="37">
        <v>0.85</v>
      </c>
      <c r="L175" s="20">
        <f t="shared" si="141"/>
        <v>2241450</v>
      </c>
      <c r="M175" s="20"/>
      <c r="N175" s="36">
        <f t="shared" si="142"/>
        <v>-118150</v>
      </c>
      <c r="O175" s="38">
        <f t="shared" si="143"/>
        <v>2452000</v>
      </c>
      <c r="P175" s="39">
        <f t="shared" si="144"/>
        <v>2084200</v>
      </c>
      <c r="Q175" s="39">
        <f t="shared" si="145"/>
        <v>1966050</v>
      </c>
      <c r="R175" s="50">
        <f t="shared" si="146"/>
        <v>1769445</v>
      </c>
      <c r="S175" s="39">
        <v>0</v>
      </c>
      <c r="T175" s="39">
        <f t="shared" si="147"/>
        <v>1769445</v>
      </c>
      <c r="U175" s="39">
        <f t="shared" si="148"/>
        <v>196605</v>
      </c>
      <c r="V175" s="38">
        <f t="shared" si="149"/>
        <v>0</v>
      </c>
      <c r="W175" s="51"/>
    </row>
    <row r="176" spans="1:23" s="4" customFormat="1" ht="27" hidden="1" customHeight="1" x14ac:dyDescent="0.15">
      <c r="A176" s="16" t="s">
        <v>332</v>
      </c>
      <c r="B176" s="23" t="s">
        <v>333</v>
      </c>
      <c r="C176" s="23" t="s">
        <v>333</v>
      </c>
      <c r="D176" s="27">
        <f t="shared" ref="D176:I176" si="150">D177</f>
        <v>3442000</v>
      </c>
      <c r="E176" s="27">
        <f t="shared" si="150"/>
        <v>3442000</v>
      </c>
      <c r="F176" s="27">
        <f t="shared" si="150"/>
        <v>0</v>
      </c>
      <c r="G176" s="27">
        <f t="shared" si="150"/>
        <v>0</v>
      </c>
      <c r="H176" s="27">
        <f t="shared" si="150"/>
        <v>1765</v>
      </c>
      <c r="I176" s="27">
        <f t="shared" si="150"/>
        <v>2031</v>
      </c>
      <c r="J176" s="27">
        <f t="shared" ref="J176:V176" si="151">J177</f>
        <v>3796000</v>
      </c>
      <c r="K176" s="27"/>
      <c r="L176" s="27">
        <f t="shared" si="151"/>
        <v>3796000</v>
      </c>
      <c r="M176" s="27">
        <f t="shared" si="151"/>
        <v>0</v>
      </c>
      <c r="N176" s="27">
        <f t="shared" si="151"/>
        <v>354000</v>
      </c>
      <c r="O176" s="27">
        <f t="shared" si="151"/>
        <v>4062000</v>
      </c>
      <c r="P176" s="27">
        <f t="shared" si="151"/>
        <v>4062000</v>
      </c>
      <c r="Q176" s="27">
        <f t="shared" si="151"/>
        <v>4416000</v>
      </c>
      <c r="R176" s="52">
        <f t="shared" si="151"/>
        <v>3974400</v>
      </c>
      <c r="S176" s="27">
        <f t="shared" si="151"/>
        <v>0</v>
      </c>
      <c r="T176" s="27">
        <f t="shared" si="151"/>
        <v>3974400</v>
      </c>
      <c r="U176" s="27">
        <f t="shared" si="151"/>
        <v>441600</v>
      </c>
      <c r="V176" s="27">
        <f t="shared" si="151"/>
        <v>0</v>
      </c>
      <c r="W176" s="49"/>
    </row>
    <row r="177" spans="1:23" s="4" customFormat="1" ht="27" hidden="1" customHeight="1" x14ac:dyDescent="0.15">
      <c r="A177" s="18" t="s">
        <v>332</v>
      </c>
      <c r="B177" s="25" t="s">
        <v>333</v>
      </c>
      <c r="C177" s="25" t="s">
        <v>333</v>
      </c>
      <c r="D177" s="20">
        <f t="shared" si="137"/>
        <v>3442000</v>
      </c>
      <c r="E177" s="21">
        <v>3442000</v>
      </c>
      <c r="F177" s="21">
        <v>0</v>
      </c>
      <c r="G177" s="21"/>
      <c r="H177" s="22">
        <v>1765</v>
      </c>
      <c r="I177" s="22">
        <v>2031</v>
      </c>
      <c r="J177" s="36">
        <f t="shared" si="140"/>
        <v>3796000</v>
      </c>
      <c r="K177" s="37">
        <v>1</v>
      </c>
      <c r="L177" s="20">
        <f t="shared" si="141"/>
        <v>3796000</v>
      </c>
      <c r="M177" s="20"/>
      <c r="N177" s="36">
        <f t="shared" si="142"/>
        <v>354000</v>
      </c>
      <c r="O177" s="38">
        <f t="shared" si="143"/>
        <v>4062000</v>
      </c>
      <c r="P177" s="39">
        <f t="shared" si="144"/>
        <v>4062000</v>
      </c>
      <c r="Q177" s="39">
        <f t="shared" si="145"/>
        <v>4416000</v>
      </c>
      <c r="R177" s="50">
        <f t="shared" si="146"/>
        <v>3974400</v>
      </c>
      <c r="S177" s="39">
        <v>0</v>
      </c>
      <c r="T177" s="39">
        <f t="shared" si="147"/>
        <v>3974400</v>
      </c>
      <c r="U177" s="39">
        <f t="shared" si="148"/>
        <v>441600</v>
      </c>
      <c r="V177" s="38">
        <f t="shared" si="149"/>
        <v>0</v>
      </c>
      <c r="W177" s="51"/>
    </row>
    <row r="178" spans="1:23" s="4" customFormat="1" ht="27" hidden="1" customHeight="1" x14ac:dyDescent="0.15">
      <c r="A178" s="16" t="s">
        <v>334</v>
      </c>
      <c r="B178" s="23" t="s">
        <v>335</v>
      </c>
      <c r="C178" s="23" t="s">
        <v>335</v>
      </c>
      <c r="D178" s="24">
        <f t="shared" ref="D178:I178" si="152">SUM(D179:D182)</f>
        <v>9827700</v>
      </c>
      <c r="E178" s="24">
        <f t="shared" si="152"/>
        <v>9827700</v>
      </c>
      <c r="F178" s="24">
        <f t="shared" si="152"/>
        <v>0</v>
      </c>
      <c r="G178" s="24">
        <f t="shared" si="152"/>
        <v>0</v>
      </c>
      <c r="H178" s="24">
        <f t="shared" si="152"/>
        <v>5027</v>
      </c>
      <c r="I178" s="24">
        <f t="shared" si="152"/>
        <v>4554</v>
      </c>
      <c r="J178" s="24">
        <f t="shared" ref="J178:V178" si="153">SUM(J179:J182)</f>
        <v>9581000</v>
      </c>
      <c r="K178" s="24"/>
      <c r="L178" s="24">
        <f t="shared" si="153"/>
        <v>8143850</v>
      </c>
      <c r="M178" s="24">
        <f t="shared" si="153"/>
        <v>0</v>
      </c>
      <c r="N178" s="24">
        <f t="shared" si="153"/>
        <v>-1683850</v>
      </c>
      <c r="O178" s="24">
        <f t="shared" si="153"/>
        <v>9108000</v>
      </c>
      <c r="P178" s="24">
        <f t="shared" si="153"/>
        <v>7741800</v>
      </c>
      <c r="Q178" s="24">
        <f t="shared" si="153"/>
        <v>6449800</v>
      </c>
      <c r="R178" s="48">
        <f t="shared" si="153"/>
        <v>5804820</v>
      </c>
      <c r="S178" s="24">
        <f t="shared" si="153"/>
        <v>0</v>
      </c>
      <c r="T178" s="24">
        <f t="shared" si="153"/>
        <v>5804820</v>
      </c>
      <c r="U178" s="24">
        <f t="shared" si="153"/>
        <v>644980</v>
      </c>
      <c r="V178" s="24">
        <f t="shared" si="153"/>
        <v>-391850</v>
      </c>
      <c r="W178" s="49"/>
    </row>
    <row r="179" spans="1:23" s="4" customFormat="1" ht="27" hidden="1" customHeight="1" x14ac:dyDescent="0.15">
      <c r="A179" s="18" t="s">
        <v>336</v>
      </c>
      <c r="B179" s="25" t="s">
        <v>337</v>
      </c>
      <c r="C179" s="25" t="s">
        <v>338</v>
      </c>
      <c r="D179" s="20">
        <f t="shared" si="137"/>
        <v>2604400</v>
      </c>
      <c r="E179" s="21">
        <v>2604400</v>
      </c>
      <c r="F179" s="21">
        <v>0</v>
      </c>
      <c r="G179" s="21"/>
      <c r="H179" s="22">
        <v>1384</v>
      </c>
      <c r="I179" s="22">
        <v>1417</v>
      </c>
      <c r="J179" s="36">
        <f t="shared" si="140"/>
        <v>2801000</v>
      </c>
      <c r="K179" s="37">
        <v>0.85</v>
      </c>
      <c r="L179" s="20">
        <f t="shared" si="141"/>
        <v>2380850</v>
      </c>
      <c r="M179" s="20"/>
      <c r="N179" s="36">
        <f t="shared" si="142"/>
        <v>-223550</v>
      </c>
      <c r="O179" s="38">
        <f t="shared" si="143"/>
        <v>2834000</v>
      </c>
      <c r="P179" s="39">
        <f t="shared" si="144"/>
        <v>2408900</v>
      </c>
      <c r="Q179" s="39">
        <f t="shared" si="145"/>
        <v>2185350</v>
      </c>
      <c r="R179" s="50">
        <f t="shared" si="146"/>
        <v>1966815</v>
      </c>
      <c r="S179" s="39">
        <v>0</v>
      </c>
      <c r="T179" s="39">
        <f t="shared" si="147"/>
        <v>1966815</v>
      </c>
      <c r="U179" s="39">
        <f t="shared" si="148"/>
        <v>218535</v>
      </c>
      <c r="V179" s="38">
        <f t="shared" si="149"/>
        <v>0</v>
      </c>
      <c r="W179" s="51"/>
    </row>
    <row r="180" spans="1:23" s="4" customFormat="1" ht="27" hidden="1" customHeight="1" x14ac:dyDescent="0.15">
      <c r="A180" s="18" t="s">
        <v>339</v>
      </c>
      <c r="B180" s="65" t="s">
        <v>340</v>
      </c>
      <c r="C180" s="65" t="s">
        <v>340</v>
      </c>
      <c r="D180" s="20">
        <f t="shared" si="137"/>
        <v>2306900</v>
      </c>
      <c r="E180" s="21">
        <v>2306900</v>
      </c>
      <c r="F180" s="21">
        <v>0</v>
      </c>
      <c r="G180" s="21"/>
      <c r="H180" s="22">
        <v>1023</v>
      </c>
      <c r="I180" s="22">
        <v>410</v>
      </c>
      <c r="J180" s="36">
        <f t="shared" si="140"/>
        <v>1433000</v>
      </c>
      <c r="K180" s="37">
        <v>0.85</v>
      </c>
      <c r="L180" s="20">
        <f t="shared" si="141"/>
        <v>1218050</v>
      </c>
      <c r="M180" s="20"/>
      <c r="N180" s="36">
        <f t="shared" si="142"/>
        <v>-1088850</v>
      </c>
      <c r="O180" s="38">
        <f t="shared" si="143"/>
        <v>820000</v>
      </c>
      <c r="P180" s="39">
        <f t="shared" si="144"/>
        <v>697000</v>
      </c>
      <c r="Q180" s="39">
        <f t="shared" si="145"/>
        <v>0</v>
      </c>
      <c r="R180" s="50">
        <f t="shared" si="146"/>
        <v>0</v>
      </c>
      <c r="S180" s="39">
        <v>0</v>
      </c>
      <c r="T180" s="39">
        <f t="shared" si="147"/>
        <v>0</v>
      </c>
      <c r="U180" s="39">
        <f t="shared" si="148"/>
        <v>0</v>
      </c>
      <c r="V180" s="38">
        <f t="shared" si="149"/>
        <v>-391850</v>
      </c>
      <c r="W180" s="51"/>
    </row>
    <row r="181" spans="1:23" s="4" customFormat="1" ht="27" hidden="1" customHeight="1" x14ac:dyDescent="0.15">
      <c r="A181" s="18" t="s">
        <v>341</v>
      </c>
      <c r="B181" s="66" t="s">
        <v>342</v>
      </c>
      <c r="C181" s="66" t="s">
        <v>342</v>
      </c>
      <c r="D181" s="20">
        <f t="shared" si="137"/>
        <v>3777400</v>
      </c>
      <c r="E181" s="21">
        <f>2553400+1224000</f>
        <v>3777400</v>
      </c>
      <c r="F181" s="21">
        <v>0</v>
      </c>
      <c r="G181" s="21"/>
      <c r="H181" s="22">
        <f>1225+725</f>
        <v>1950</v>
      </c>
      <c r="I181" s="22">
        <f>1258+710</f>
        <v>1968</v>
      </c>
      <c r="J181" s="36">
        <f t="shared" si="140"/>
        <v>3918000</v>
      </c>
      <c r="K181" s="37">
        <v>0.85</v>
      </c>
      <c r="L181" s="20">
        <f t="shared" si="141"/>
        <v>3330300</v>
      </c>
      <c r="M181" s="20"/>
      <c r="N181" s="36">
        <f t="shared" si="142"/>
        <v>-447100</v>
      </c>
      <c r="O181" s="38">
        <f t="shared" si="143"/>
        <v>3936000</v>
      </c>
      <c r="P181" s="39">
        <f t="shared" si="144"/>
        <v>3345600</v>
      </c>
      <c r="Q181" s="39">
        <f t="shared" si="145"/>
        <v>2898500</v>
      </c>
      <c r="R181" s="50">
        <f t="shared" si="146"/>
        <v>2608650</v>
      </c>
      <c r="S181" s="39">
        <v>0</v>
      </c>
      <c r="T181" s="39">
        <f t="shared" si="147"/>
        <v>2608650</v>
      </c>
      <c r="U181" s="39">
        <f t="shared" si="148"/>
        <v>289850</v>
      </c>
      <c r="V181" s="38">
        <f t="shared" si="149"/>
        <v>0</v>
      </c>
      <c r="W181" s="51" t="s">
        <v>343</v>
      </c>
    </row>
    <row r="182" spans="1:23" s="4" customFormat="1" ht="27" hidden="1" customHeight="1" x14ac:dyDescent="0.15">
      <c r="A182" s="18" t="s">
        <v>339</v>
      </c>
      <c r="B182" s="65" t="s">
        <v>340</v>
      </c>
      <c r="C182" s="25" t="s">
        <v>344</v>
      </c>
      <c r="D182" s="20">
        <f t="shared" si="137"/>
        <v>1139000</v>
      </c>
      <c r="E182" s="21">
        <v>1139000</v>
      </c>
      <c r="F182" s="21">
        <v>0</v>
      </c>
      <c r="G182" s="21"/>
      <c r="H182" s="22">
        <v>670</v>
      </c>
      <c r="I182" s="22">
        <v>759</v>
      </c>
      <c r="J182" s="36">
        <f t="shared" si="140"/>
        <v>1429000</v>
      </c>
      <c r="K182" s="37">
        <v>0.85</v>
      </c>
      <c r="L182" s="20">
        <f t="shared" si="141"/>
        <v>1214650</v>
      </c>
      <c r="M182" s="20"/>
      <c r="N182" s="36">
        <f t="shared" si="142"/>
        <v>75650</v>
      </c>
      <c r="O182" s="38">
        <f t="shared" si="143"/>
        <v>1518000</v>
      </c>
      <c r="P182" s="39">
        <f t="shared" si="144"/>
        <v>1290300</v>
      </c>
      <c r="Q182" s="39">
        <f t="shared" si="145"/>
        <v>1365950</v>
      </c>
      <c r="R182" s="50">
        <f t="shared" si="146"/>
        <v>1229355</v>
      </c>
      <c r="S182" s="39">
        <v>0</v>
      </c>
      <c r="T182" s="39">
        <f t="shared" si="147"/>
        <v>1229355</v>
      </c>
      <c r="U182" s="39">
        <f t="shared" si="148"/>
        <v>136595</v>
      </c>
      <c r="V182" s="38">
        <f t="shared" si="149"/>
        <v>0</v>
      </c>
      <c r="W182" s="51"/>
    </row>
    <row r="183" spans="1:23" s="4" customFormat="1" ht="27" hidden="1" customHeight="1" x14ac:dyDescent="0.15">
      <c r="A183" s="16" t="s">
        <v>345</v>
      </c>
      <c r="B183" s="67" t="s">
        <v>346</v>
      </c>
      <c r="C183" s="67" t="s">
        <v>346</v>
      </c>
      <c r="D183" s="24">
        <f t="shared" ref="D183:I183" si="154">D184</f>
        <v>8000000</v>
      </c>
      <c r="E183" s="24">
        <f t="shared" si="154"/>
        <v>8000000</v>
      </c>
      <c r="F183" s="24">
        <f t="shared" si="154"/>
        <v>0</v>
      </c>
      <c r="G183" s="24">
        <f t="shared" si="154"/>
        <v>0</v>
      </c>
      <c r="H183" s="24">
        <f t="shared" si="154"/>
        <v>4483</v>
      </c>
      <c r="I183" s="24">
        <f t="shared" si="154"/>
        <v>3086</v>
      </c>
      <c r="J183" s="24">
        <f t="shared" ref="J183:V183" si="155">J184</f>
        <v>7569000</v>
      </c>
      <c r="K183" s="24"/>
      <c r="L183" s="24">
        <f t="shared" si="155"/>
        <v>7569000</v>
      </c>
      <c r="M183" s="24">
        <f t="shared" si="155"/>
        <v>0</v>
      </c>
      <c r="N183" s="24">
        <f t="shared" si="155"/>
        <v>-431000</v>
      </c>
      <c r="O183" s="24">
        <f t="shared" si="155"/>
        <v>6172000</v>
      </c>
      <c r="P183" s="24">
        <f t="shared" si="155"/>
        <v>6172000</v>
      </c>
      <c r="Q183" s="24">
        <f t="shared" si="155"/>
        <v>5741000</v>
      </c>
      <c r="R183" s="48">
        <f t="shared" si="155"/>
        <v>5166900</v>
      </c>
      <c r="S183" s="24">
        <f t="shared" si="155"/>
        <v>0</v>
      </c>
      <c r="T183" s="24">
        <f t="shared" si="155"/>
        <v>5166900</v>
      </c>
      <c r="U183" s="24">
        <f t="shared" si="155"/>
        <v>574100</v>
      </c>
      <c r="V183" s="24">
        <f t="shared" si="155"/>
        <v>0</v>
      </c>
      <c r="W183" s="49"/>
    </row>
    <row r="184" spans="1:23" s="4" customFormat="1" ht="27" hidden="1" customHeight="1" x14ac:dyDescent="0.15">
      <c r="A184" s="18" t="s">
        <v>345</v>
      </c>
      <c r="B184" s="56" t="s">
        <v>346</v>
      </c>
      <c r="C184" s="56" t="s">
        <v>346</v>
      </c>
      <c r="D184" s="20">
        <f t="shared" si="137"/>
        <v>8000000</v>
      </c>
      <c r="E184" s="21">
        <v>8000000</v>
      </c>
      <c r="F184" s="21">
        <v>0</v>
      </c>
      <c r="G184" s="21"/>
      <c r="H184" s="22">
        <v>4483</v>
      </c>
      <c r="I184" s="22">
        <v>3086</v>
      </c>
      <c r="J184" s="36">
        <f>(H184+I184)*1000</f>
        <v>7569000</v>
      </c>
      <c r="K184" s="37">
        <v>1</v>
      </c>
      <c r="L184" s="20">
        <f>J184*K184</f>
        <v>7569000</v>
      </c>
      <c r="M184" s="20"/>
      <c r="N184" s="36">
        <f t="shared" si="142"/>
        <v>-431000</v>
      </c>
      <c r="O184" s="38">
        <f>I184*2000</f>
        <v>6172000</v>
      </c>
      <c r="P184" s="39">
        <f>O184*K184</f>
        <v>6172000</v>
      </c>
      <c r="Q184" s="39">
        <f>IF(P184+N184&lt;=0,0,P184+N184)</f>
        <v>5741000</v>
      </c>
      <c r="R184" s="50">
        <f t="shared" si="146"/>
        <v>5166900</v>
      </c>
      <c r="S184" s="39">
        <v>0</v>
      </c>
      <c r="T184" s="39">
        <f>R184-S184</f>
        <v>5166900</v>
      </c>
      <c r="U184" s="39">
        <f>Q184-R184</f>
        <v>574100</v>
      </c>
      <c r="V184" s="38">
        <f>IF(P184+N184&lt;0,P184+N184,0)</f>
        <v>0</v>
      </c>
      <c r="W184" s="51"/>
    </row>
    <row r="185" spans="1:23" s="4" customFormat="1" ht="27" hidden="1" customHeight="1" x14ac:dyDescent="0.15">
      <c r="A185" s="16" t="s">
        <v>347</v>
      </c>
      <c r="B185" s="68" t="s">
        <v>348</v>
      </c>
      <c r="C185" s="68" t="s">
        <v>348</v>
      </c>
      <c r="D185" s="27">
        <f t="shared" ref="D185:I185" si="156">SUM(D186:D186)</f>
        <v>10400000</v>
      </c>
      <c r="E185" s="27">
        <f t="shared" si="156"/>
        <v>10400000</v>
      </c>
      <c r="F185" s="27">
        <f t="shared" si="156"/>
        <v>0</v>
      </c>
      <c r="G185" s="27">
        <f t="shared" si="156"/>
        <v>0</v>
      </c>
      <c r="H185" s="27">
        <f t="shared" si="156"/>
        <v>3858</v>
      </c>
      <c r="I185" s="27">
        <f t="shared" si="156"/>
        <v>3534</v>
      </c>
      <c r="J185" s="27">
        <f t="shared" ref="J185:V185" si="157">SUM(J186:J186)</f>
        <v>7392000</v>
      </c>
      <c r="K185" s="27"/>
      <c r="L185" s="27">
        <f t="shared" si="157"/>
        <v>7392000</v>
      </c>
      <c r="M185" s="27">
        <f t="shared" si="157"/>
        <v>0</v>
      </c>
      <c r="N185" s="27">
        <f t="shared" si="157"/>
        <v>-3008000</v>
      </c>
      <c r="O185" s="27">
        <f t="shared" si="157"/>
        <v>7068000</v>
      </c>
      <c r="P185" s="27">
        <f t="shared" si="157"/>
        <v>7068000</v>
      </c>
      <c r="Q185" s="27">
        <f t="shared" si="157"/>
        <v>4060000</v>
      </c>
      <c r="R185" s="52">
        <f t="shared" si="157"/>
        <v>3654000</v>
      </c>
      <c r="S185" s="27">
        <f t="shared" si="157"/>
        <v>0</v>
      </c>
      <c r="T185" s="27">
        <f t="shared" si="157"/>
        <v>3654000</v>
      </c>
      <c r="U185" s="27">
        <f t="shared" si="157"/>
        <v>406000</v>
      </c>
      <c r="V185" s="27">
        <f t="shared" si="157"/>
        <v>0</v>
      </c>
      <c r="W185" s="49"/>
    </row>
    <row r="186" spans="1:23" s="4" customFormat="1" ht="27" hidden="1" customHeight="1" x14ac:dyDescent="0.15">
      <c r="A186" s="18" t="s">
        <v>347</v>
      </c>
      <c r="B186" s="69" t="s">
        <v>348</v>
      </c>
      <c r="C186" s="69" t="s">
        <v>348</v>
      </c>
      <c r="D186" s="20">
        <f t="shared" si="137"/>
        <v>10400000</v>
      </c>
      <c r="E186" s="21">
        <v>10400000</v>
      </c>
      <c r="F186" s="21">
        <v>0</v>
      </c>
      <c r="G186" s="21"/>
      <c r="H186" s="22">
        <v>3858</v>
      </c>
      <c r="I186" s="22">
        <v>3534</v>
      </c>
      <c r="J186" s="36">
        <f>(H186+I186)*1000</f>
        <v>7392000</v>
      </c>
      <c r="K186" s="37">
        <v>1</v>
      </c>
      <c r="L186" s="20">
        <f>J186*K186</f>
        <v>7392000</v>
      </c>
      <c r="M186" s="20"/>
      <c r="N186" s="36">
        <f t="shared" si="142"/>
        <v>-3008000</v>
      </c>
      <c r="O186" s="38">
        <f>I186*2000</f>
        <v>7068000</v>
      </c>
      <c r="P186" s="39">
        <f>O186*K186</f>
        <v>7068000</v>
      </c>
      <c r="Q186" s="39">
        <f>IF(P186+N186&lt;=0,0,P186+N186)</f>
        <v>4060000</v>
      </c>
      <c r="R186" s="50">
        <f t="shared" si="146"/>
        <v>3654000</v>
      </c>
      <c r="S186" s="39">
        <v>0</v>
      </c>
      <c r="T186" s="39">
        <f>R186-S186</f>
        <v>3654000</v>
      </c>
      <c r="U186" s="39">
        <f>Q186-R186</f>
        <v>406000</v>
      </c>
      <c r="V186" s="38">
        <f>IF(P186+N186&lt;0,P186+N186,0)</f>
        <v>0</v>
      </c>
      <c r="W186" s="51"/>
    </row>
    <row r="187" spans="1:23" s="4" customFormat="1" ht="27" hidden="1" customHeight="1" x14ac:dyDescent="0.15">
      <c r="A187" s="16" t="s">
        <v>349</v>
      </c>
      <c r="B187" s="68" t="s">
        <v>350</v>
      </c>
      <c r="C187" s="68" t="s">
        <v>350</v>
      </c>
      <c r="D187" s="24">
        <f t="shared" ref="D187:I187" si="158">D188</f>
        <v>6400000</v>
      </c>
      <c r="E187" s="24">
        <f t="shared" si="158"/>
        <v>6400000</v>
      </c>
      <c r="F187" s="24">
        <f t="shared" si="158"/>
        <v>0</v>
      </c>
      <c r="G187" s="24">
        <f t="shared" si="158"/>
        <v>0</v>
      </c>
      <c r="H187" s="24">
        <f t="shared" si="158"/>
        <v>2922</v>
      </c>
      <c r="I187" s="24">
        <f t="shared" si="158"/>
        <v>2808</v>
      </c>
      <c r="J187" s="24">
        <f t="shared" ref="J187:V187" si="159">J188</f>
        <v>5730000</v>
      </c>
      <c r="K187" s="24"/>
      <c r="L187" s="24">
        <f t="shared" si="159"/>
        <v>5730000</v>
      </c>
      <c r="M187" s="24">
        <f t="shared" si="159"/>
        <v>0</v>
      </c>
      <c r="N187" s="24">
        <f t="shared" si="159"/>
        <v>-670000</v>
      </c>
      <c r="O187" s="24">
        <f t="shared" si="159"/>
        <v>5616000</v>
      </c>
      <c r="P187" s="24">
        <f t="shared" si="159"/>
        <v>5616000</v>
      </c>
      <c r="Q187" s="24">
        <f t="shared" si="159"/>
        <v>4946000</v>
      </c>
      <c r="R187" s="48">
        <f t="shared" si="159"/>
        <v>4451400</v>
      </c>
      <c r="S187" s="24">
        <f t="shared" si="159"/>
        <v>0</v>
      </c>
      <c r="T187" s="24">
        <f t="shared" si="159"/>
        <v>4451400</v>
      </c>
      <c r="U187" s="24">
        <f t="shared" si="159"/>
        <v>494600</v>
      </c>
      <c r="V187" s="24">
        <f t="shared" si="159"/>
        <v>0</v>
      </c>
      <c r="W187" s="49"/>
    </row>
    <row r="188" spans="1:23" s="4" customFormat="1" ht="27" hidden="1" customHeight="1" x14ac:dyDescent="0.15">
      <c r="A188" s="18" t="s">
        <v>349</v>
      </c>
      <c r="B188" s="69" t="s">
        <v>350</v>
      </c>
      <c r="C188" s="69" t="s">
        <v>350</v>
      </c>
      <c r="D188" s="20">
        <f t="shared" si="137"/>
        <v>6400000</v>
      </c>
      <c r="E188" s="21">
        <v>6400000</v>
      </c>
      <c r="F188" s="21">
        <v>0</v>
      </c>
      <c r="G188" s="21"/>
      <c r="H188" s="22">
        <v>2922</v>
      </c>
      <c r="I188" s="22">
        <v>2808</v>
      </c>
      <c r="J188" s="36">
        <f>(H188+I188)*1000</f>
        <v>5730000</v>
      </c>
      <c r="K188" s="37">
        <v>1</v>
      </c>
      <c r="L188" s="20">
        <f>J188*K188</f>
        <v>5730000</v>
      </c>
      <c r="M188" s="20"/>
      <c r="N188" s="36">
        <f t="shared" si="142"/>
        <v>-670000</v>
      </c>
      <c r="O188" s="38">
        <f>I188*2000</f>
        <v>5616000</v>
      </c>
      <c r="P188" s="39">
        <f>O188*K188</f>
        <v>5616000</v>
      </c>
      <c r="Q188" s="39">
        <f>IF(P188+N188&lt;=0,0,P188+N188)</f>
        <v>4946000</v>
      </c>
      <c r="R188" s="50">
        <f t="shared" si="146"/>
        <v>4451400</v>
      </c>
      <c r="S188" s="39">
        <v>0</v>
      </c>
      <c r="T188" s="39">
        <f>R188-S188</f>
        <v>4451400</v>
      </c>
      <c r="U188" s="39">
        <f>Q188-R188</f>
        <v>494600</v>
      </c>
      <c r="V188" s="38">
        <f>IF(P188+N188&lt;0,P188+N188,0)</f>
        <v>0</v>
      </c>
      <c r="W188" s="51"/>
    </row>
    <row r="189" spans="1:23" s="4" customFormat="1" ht="27" hidden="1" customHeight="1" x14ac:dyDescent="0.15">
      <c r="A189" s="16" t="s">
        <v>351</v>
      </c>
      <c r="B189" s="23" t="s">
        <v>352</v>
      </c>
      <c r="C189" s="23" t="s">
        <v>352</v>
      </c>
      <c r="D189" s="27">
        <f t="shared" ref="D189:I189" si="160">SUM(D190:D193)</f>
        <v>5241100</v>
      </c>
      <c r="E189" s="27">
        <f t="shared" si="160"/>
        <v>5241100</v>
      </c>
      <c r="F189" s="27">
        <f t="shared" si="160"/>
        <v>0</v>
      </c>
      <c r="G189" s="27">
        <f t="shared" si="160"/>
        <v>0</v>
      </c>
      <c r="H189" s="27">
        <f t="shared" si="160"/>
        <v>2983</v>
      </c>
      <c r="I189" s="27">
        <f t="shared" si="160"/>
        <v>2406</v>
      </c>
      <c r="J189" s="27">
        <f t="shared" ref="J189:V189" si="161">SUM(J190:J193)</f>
        <v>5389000</v>
      </c>
      <c r="K189" s="27"/>
      <c r="L189" s="27">
        <f t="shared" si="161"/>
        <v>4580650</v>
      </c>
      <c r="M189" s="27">
        <f t="shared" si="161"/>
        <v>0</v>
      </c>
      <c r="N189" s="27">
        <f t="shared" si="161"/>
        <v>-660450</v>
      </c>
      <c r="O189" s="27">
        <f t="shared" si="161"/>
        <v>4812000</v>
      </c>
      <c r="P189" s="27">
        <f t="shared" si="161"/>
        <v>4090200</v>
      </c>
      <c r="Q189" s="27">
        <f t="shared" si="161"/>
        <v>3859850</v>
      </c>
      <c r="R189" s="52">
        <f t="shared" si="161"/>
        <v>3473865</v>
      </c>
      <c r="S189" s="27">
        <f t="shared" si="161"/>
        <v>0</v>
      </c>
      <c r="T189" s="27">
        <f t="shared" si="161"/>
        <v>3473865</v>
      </c>
      <c r="U189" s="27">
        <f t="shared" si="161"/>
        <v>385985</v>
      </c>
      <c r="V189" s="27">
        <f t="shared" si="161"/>
        <v>-430100</v>
      </c>
      <c r="W189" s="49"/>
    </row>
    <row r="190" spans="1:23" s="4" customFormat="1" ht="27" hidden="1" customHeight="1" x14ac:dyDescent="0.15">
      <c r="A190" s="18" t="s">
        <v>353</v>
      </c>
      <c r="B190" s="25" t="s">
        <v>354</v>
      </c>
      <c r="C190" s="25" t="s">
        <v>355</v>
      </c>
      <c r="D190" s="20">
        <f t="shared" si="137"/>
        <v>748000</v>
      </c>
      <c r="E190" s="21">
        <v>748000</v>
      </c>
      <c r="F190" s="21">
        <v>0</v>
      </c>
      <c r="G190" s="21"/>
      <c r="H190" s="22">
        <v>343</v>
      </c>
      <c r="I190" s="22">
        <v>329</v>
      </c>
      <c r="J190" s="36">
        <f>(H190+I190)*1000</f>
        <v>672000</v>
      </c>
      <c r="K190" s="37">
        <v>0.85</v>
      </c>
      <c r="L190" s="20">
        <f>J190*K190</f>
        <v>571200</v>
      </c>
      <c r="M190" s="20"/>
      <c r="N190" s="36">
        <f t="shared" si="142"/>
        <v>-176800</v>
      </c>
      <c r="O190" s="38">
        <f>I190*2000</f>
        <v>658000</v>
      </c>
      <c r="P190" s="39">
        <f>O190*K190</f>
        <v>559300</v>
      </c>
      <c r="Q190" s="39">
        <f>IF(P190+N190&lt;=0,0,P190+N190)</f>
        <v>382500</v>
      </c>
      <c r="R190" s="50">
        <f t="shared" si="146"/>
        <v>344250</v>
      </c>
      <c r="S190" s="39">
        <v>0</v>
      </c>
      <c r="T190" s="39">
        <f>R190-S190</f>
        <v>344250</v>
      </c>
      <c r="U190" s="39">
        <f>Q190-R190</f>
        <v>38250</v>
      </c>
      <c r="V190" s="38">
        <f>IF(P190+N190&lt;0,P190+N190,0)</f>
        <v>0</v>
      </c>
      <c r="W190" s="51"/>
    </row>
    <row r="191" spans="1:23" s="4" customFormat="1" ht="27" hidden="1" customHeight="1" x14ac:dyDescent="0.15">
      <c r="A191" s="18" t="s">
        <v>356</v>
      </c>
      <c r="B191" s="28" t="s">
        <v>357</v>
      </c>
      <c r="C191" s="28" t="s">
        <v>357</v>
      </c>
      <c r="D191" s="20">
        <f t="shared" si="137"/>
        <v>1632000</v>
      </c>
      <c r="E191" s="21">
        <v>1632000</v>
      </c>
      <c r="F191" s="21">
        <v>0</v>
      </c>
      <c r="G191" s="21"/>
      <c r="H191" s="22">
        <f>1303-343</f>
        <v>960</v>
      </c>
      <c r="I191" s="22">
        <f>1289-329</f>
        <v>960</v>
      </c>
      <c r="J191" s="36">
        <f>(H191+I191)*1000</f>
        <v>1920000</v>
      </c>
      <c r="K191" s="37">
        <v>0.85</v>
      </c>
      <c r="L191" s="20">
        <f>J191*K191</f>
        <v>1632000</v>
      </c>
      <c r="M191" s="20"/>
      <c r="N191" s="36">
        <f t="shared" si="142"/>
        <v>0</v>
      </c>
      <c r="O191" s="38">
        <f>I191*2000</f>
        <v>1920000</v>
      </c>
      <c r="P191" s="39">
        <f>O191*K191</f>
        <v>1632000</v>
      </c>
      <c r="Q191" s="39">
        <f>IF(P191+N191&lt;=0,0,P191+N191)</f>
        <v>1632000</v>
      </c>
      <c r="R191" s="50">
        <f t="shared" si="146"/>
        <v>1468800</v>
      </c>
      <c r="S191" s="39">
        <v>0</v>
      </c>
      <c r="T191" s="39">
        <f>R191-S191</f>
        <v>1468800</v>
      </c>
      <c r="U191" s="39">
        <f>Q191-R191</f>
        <v>163200</v>
      </c>
      <c r="V191" s="38">
        <f>IF(P191+N191&lt;0,P191+N191,0)</f>
        <v>0</v>
      </c>
      <c r="W191" s="51" t="s">
        <v>358</v>
      </c>
    </row>
    <row r="192" spans="1:23" s="4" customFormat="1" ht="27" hidden="1" customHeight="1" x14ac:dyDescent="0.15">
      <c r="A192" s="18" t="s">
        <v>359</v>
      </c>
      <c r="B192" s="28" t="s">
        <v>360</v>
      </c>
      <c r="C192" s="28" t="s">
        <v>360</v>
      </c>
      <c r="D192" s="20">
        <f t="shared" si="137"/>
        <v>1994100</v>
      </c>
      <c r="E192" s="21">
        <v>1994100</v>
      </c>
      <c r="F192" s="21">
        <v>0</v>
      </c>
      <c r="G192" s="21"/>
      <c r="H192" s="22">
        <v>1172</v>
      </c>
      <c r="I192" s="22">
        <v>1115</v>
      </c>
      <c r="J192" s="36">
        <f>(H192+I192)*1000</f>
        <v>2287000</v>
      </c>
      <c r="K192" s="37">
        <v>0.85</v>
      </c>
      <c r="L192" s="20">
        <f>J192*K192</f>
        <v>1943950</v>
      </c>
      <c r="M192" s="20"/>
      <c r="N192" s="36">
        <f t="shared" si="142"/>
        <v>-50150</v>
      </c>
      <c r="O192" s="38">
        <f>I192*2000</f>
        <v>2230000</v>
      </c>
      <c r="P192" s="39">
        <f>O192*K192</f>
        <v>1895500</v>
      </c>
      <c r="Q192" s="39">
        <f>IF(P192+N192&lt;=0,0,P192+N192)</f>
        <v>1845350</v>
      </c>
      <c r="R192" s="50">
        <f t="shared" si="146"/>
        <v>1660815</v>
      </c>
      <c r="S192" s="39">
        <v>0</v>
      </c>
      <c r="T192" s="39">
        <f>R192-S192</f>
        <v>1660815</v>
      </c>
      <c r="U192" s="39">
        <f>Q192-R192</f>
        <v>184535</v>
      </c>
      <c r="V192" s="38">
        <f>IF(P192+N192&lt;0,P192+N192,0)</f>
        <v>0</v>
      </c>
      <c r="W192" s="51"/>
    </row>
    <row r="193" spans="1:23" s="4" customFormat="1" ht="27" hidden="1" customHeight="1" x14ac:dyDescent="0.15">
      <c r="A193" s="18" t="s">
        <v>361</v>
      </c>
      <c r="B193" s="28" t="s">
        <v>362</v>
      </c>
      <c r="C193" s="28" t="s">
        <v>362</v>
      </c>
      <c r="D193" s="20">
        <f t="shared" si="137"/>
        <v>867000</v>
      </c>
      <c r="E193" s="21">
        <v>867000</v>
      </c>
      <c r="F193" s="21">
        <v>0</v>
      </c>
      <c r="G193" s="21"/>
      <c r="H193" s="22">
        <v>508</v>
      </c>
      <c r="I193" s="22">
        <v>2</v>
      </c>
      <c r="J193" s="36">
        <f>(H193+I193)*1000</f>
        <v>510000</v>
      </c>
      <c r="K193" s="37">
        <v>0.85</v>
      </c>
      <c r="L193" s="20">
        <f>J193*K193</f>
        <v>433500</v>
      </c>
      <c r="M193" s="20"/>
      <c r="N193" s="36">
        <f t="shared" si="142"/>
        <v>-433500</v>
      </c>
      <c r="O193" s="38">
        <f>I193*2000</f>
        <v>4000</v>
      </c>
      <c r="P193" s="39">
        <f>O193*K193</f>
        <v>3400</v>
      </c>
      <c r="Q193" s="39">
        <f>IF(P193+N193&lt;=0,0,P193+N193)</f>
        <v>0</v>
      </c>
      <c r="R193" s="50">
        <f t="shared" si="146"/>
        <v>0</v>
      </c>
      <c r="S193" s="39">
        <v>0</v>
      </c>
      <c r="T193" s="39">
        <f>R193-S193</f>
        <v>0</v>
      </c>
      <c r="U193" s="39">
        <f>Q193-R193</f>
        <v>0</v>
      </c>
      <c r="V193" s="38">
        <f>IF(P193+N193&lt;0,P193+N193,0)</f>
        <v>-430100</v>
      </c>
      <c r="W193" s="51"/>
    </row>
    <row r="194" spans="1:23" s="4" customFormat="1" ht="27" hidden="1" customHeight="1" x14ac:dyDescent="0.15">
      <c r="A194" s="16" t="s">
        <v>363</v>
      </c>
      <c r="B194" s="70" t="s">
        <v>364</v>
      </c>
      <c r="C194" s="70" t="s">
        <v>364</v>
      </c>
      <c r="D194" s="71">
        <f t="shared" ref="D194:I194" si="162">D195</f>
        <v>2550000</v>
      </c>
      <c r="E194" s="71">
        <f t="shared" si="162"/>
        <v>2550000</v>
      </c>
      <c r="F194" s="71">
        <f t="shared" si="162"/>
        <v>0</v>
      </c>
      <c r="G194" s="71">
        <f t="shared" si="162"/>
        <v>0</v>
      </c>
      <c r="H194" s="71">
        <f t="shared" si="162"/>
        <v>1500</v>
      </c>
      <c r="I194" s="71">
        <f t="shared" si="162"/>
        <v>1500</v>
      </c>
      <c r="J194" s="71">
        <f t="shared" ref="J194:V194" si="163">J195</f>
        <v>3000000</v>
      </c>
      <c r="K194" s="71"/>
      <c r="L194" s="71">
        <f t="shared" si="163"/>
        <v>2550000</v>
      </c>
      <c r="M194" s="71">
        <f t="shared" si="163"/>
        <v>0</v>
      </c>
      <c r="N194" s="71">
        <f t="shared" si="163"/>
        <v>0</v>
      </c>
      <c r="O194" s="71">
        <f t="shared" si="163"/>
        <v>3000000</v>
      </c>
      <c r="P194" s="71">
        <f t="shared" si="163"/>
        <v>2550000</v>
      </c>
      <c r="Q194" s="71">
        <f t="shared" si="163"/>
        <v>2550000</v>
      </c>
      <c r="R194" s="79">
        <f t="shared" si="163"/>
        <v>2295000</v>
      </c>
      <c r="S194" s="71">
        <f t="shared" si="163"/>
        <v>0</v>
      </c>
      <c r="T194" s="71">
        <f t="shared" si="163"/>
        <v>2295000</v>
      </c>
      <c r="U194" s="71">
        <f t="shared" si="163"/>
        <v>255000</v>
      </c>
      <c r="V194" s="71">
        <f t="shared" si="163"/>
        <v>0</v>
      </c>
      <c r="W194" s="49"/>
    </row>
    <row r="195" spans="1:23" s="4" customFormat="1" ht="27" hidden="1" customHeight="1" x14ac:dyDescent="0.15">
      <c r="A195" s="18" t="s">
        <v>363</v>
      </c>
      <c r="B195" s="28" t="s">
        <v>364</v>
      </c>
      <c r="C195" s="28" t="s">
        <v>364</v>
      </c>
      <c r="D195" s="20">
        <f t="shared" si="137"/>
        <v>2550000</v>
      </c>
      <c r="E195" s="21">
        <v>2550000</v>
      </c>
      <c r="F195" s="21">
        <v>0</v>
      </c>
      <c r="G195" s="21"/>
      <c r="H195" s="22">
        <v>1500</v>
      </c>
      <c r="I195" s="22">
        <v>1500</v>
      </c>
      <c r="J195" s="36">
        <f>(H195+I195)*1000</f>
        <v>3000000</v>
      </c>
      <c r="K195" s="37">
        <v>0.85</v>
      </c>
      <c r="L195" s="20">
        <f>J195*K195</f>
        <v>2550000</v>
      </c>
      <c r="M195" s="20"/>
      <c r="N195" s="36">
        <f t="shared" si="142"/>
        <v>0</v>
      </c>
      <c r="O195" s="38">
        <f>I195*2000</f>
        <v>3000000</v>
      </c>
      <c r="P195" s="39">
        <f>O195*K195</f>
        <v>2550000</v>
      </c>
      <c r="Q195" s="39">
        <f>IF(P195+N195&lt;=0,0,P195+N195)</f>
        <v>2550000</v>
      </c>
      <c r="R195" s="50">
        <f t="shared" si="146"/>
        <v>2295000</v>
      </c>
      <c r="S195" s="39">
        <v>0</v>
      </c>
      <c r="T195" s="39">
        <f>R195-S195</f>
        <v>2295000</v>
      </c>
      <c r="U195" s="39">
        <f>Q195-R195</f>
        <v>255000</v>
      </c>
      <c r="V195" s="38">
        <f>IF(P195+N195&lt;0,P195+N195,0)</f>
        <v>0</v>
      </c>
      <c r="W195" s="51"/>
    </row>
    <row r="196" spans="1:23" s="4" customFormat="1" ht="27" hidden="1" customHeight="1" x14ac:dyDescent="0.15">
      <c r="A196" s="16" t="s">
        <v>365</v>
      </c>
      <c r="B196" s="26" t="s">
        <v>366</v>
      </c>
      <c r="C196" s="26" t="s">
        <v>366</v>
      </c>
      <c r="D196" s="27">
        <f t="shared" ref="D196:I196" si="164">D197</f>
        <v>5242800</v>
      </c>
      <c r="E196" s="27">
        <f t="shared" si="164"/>
        <v>5242800</v>
      </c>
      <c r="F196" s="27">
        <f t="shared" si="164"/>
        <v>0</v>
      </c>
      <c r="G196" s="27">
        <f t="shared" si="164"/>
        <v>0</v>
      </c>
      <c r="H196" s="27">
        <f t="shared" si="164"/>
        <v>3084</v>
      </c>
      <c r="I196" s="27">
        <f t="shared" si="164"/>
        <v>3082</v>
      </c>
      <c r="J196" s="27">
        <f t="shared" ref="J196:V196" si="165">J197</f>
        <v>6166000</v>
      </c>
      <c r="K196" s="27"/>
      <c r="L196" s="27">
        <f t="shared" si="165"/>
        <v>5241100</v>
      </c>
      <c r="M196" s="27">
        <f t="shared" si="165"/>
        <v>0</v>
      </c>
      <c r="N196" s="27">
        <f t="shared" si="165"/>
        <v>-1700</v>
      </c>
      <c r="O196" s="27">
        <f t="shared" si="165"/>
        <v>6164000</v>
      </c>
      <c r="P196" s="27">
        <f t="shared" si="165"/>
        <v>5239400</v>
      </c>
      <c r="Q196" s="27">
        <f t="shared" si="165"/>
        <v>5237700</v>
      </c>
      <c r="R196" s="52">
        <f t="shared" si="165"/>
        <v>4713930</v>
      </c>
      <c r="S196" s="27">
        <f t="shared" si="165"/>
        <v>0</v>
      </c>
      <c r="T196" s="27">
        <f t="shared" si="165"/>
        <v>4713930</v>
      </c>
      <c r="U196" s="27">
        <f t="shared" si="165"/>
        <v>523770</v>
      </c>
      <c r="V196" s="27">
        <f t="shared" si="165"/>
        <v>0</v>
      </c>
      <c r="W196" s="49"/>
    </row>
    <row r="197" spans="1:23" s="4" customFormat="1" ht="27" hidden="1" customHeight="1" x14ac:dyDescent="0.15">
      <c r="A197" s="18" t="s">
        <v>365</v>
      </c>
      <c r="B197" s="28" t="s">
        <v>366</v>
      </c>
      <c r="C197" s="28" t="s">
        <v>366</v>
      </c>
      <c r="D197" s="20">
        <f t="shared" si="137"/>
        <v>5242800</v>
      </c>
      <c r="E197" s="21">
        <v>5242800</v>
      </c>
      <c r="F197" s="21">
        <v>0</v>
      </c>
      <c r="G197" s="21"/>
      <c r="H197" s="22">
        <v>3084</v>
      </c>
      <c r="I197" s="22">
        <v>3082</v>
      </c>
      <c r="J197" s="36">
        <f>(H197+I197)*1000</f>
        <v>6166000</v>
      </c>
      <c r="K197" s="37">
        <v>0.85</v>
      </c>
      <c r="L197" s="20">
        <f>J197*K197</f>
        <v>5241100</v>
      </c>
      <c r="M197" s="20"/>
      <c r="N197" s="36">
        <f>L197-(D197-M197)</f>
        <v>-1700</v>
      </c>
      <c r="O197" s="38">
        <f>I197*2000</f>
        <v>6164000</v>
      </c>
      <c r="P197" s="39">
        <f>O197*K197</f>
        <v>5239400</v>
      </c>
      <c r="Q197" s="39">
        <f>IF(P197+N197&lt;=0,0,P197+N197)</f>
        <v>5237700</v>
      </c>
      <c r="R197" s="50">
        <f t="shared" si="146"/>
        <v>4713930</v>
      </c>
      <c r="S197" s="39">
        <v>0</v>
      </c>
      <c r="T197" s="39">
        <f>R197-S197</f>
        <v>4713930</v>
      </c>
      <c r="U197" s="39">
        <f>Q197-R197</f>
        <v>523770</v>
      </c>
      <c r="V197" s="38">
        <f>IF(P197+N197&lt;0,P197+N197,0)</f>
        <v>0</v>
      </c>
      <c r="W197" s="51"/>
    </row>
    <row r="198" spans="1:23" s="5" customFormat="1" ht="27" customHeight="1" x14ac:dyDescent="0.15">
      <c r="A198" s="72"/>
      <c r="B198" s="72"/>
      <c r="C198" s="72"/>
      <c r="D198" s="73"/>
      <c r="E198" s="74"/>
      <c r="F198" s="74"/>
      <c r="G198" s="74"/>
      <c r="H198" s="75"/>
      <c r="I198" s="75"/>
      <c r="J198" s="76"/>
      <c r="K198" s="77"/>
      <c r="L198" s="73"/>
      <c r="M198" s="73"/>
      <c r="N198" s="76"/>
      <c r="O198" s="76"/>
      <c r="P198" s="73"/>
      <c r="Q198" s="73"/>
      <c r="R198" s="80"/>
      <c r="S198" s="73"/>
      <c r="T198" s="73"/>
      <c r="U198" s="73"/>
      <c r="V198" s="76"/>
      <c r="W198" s="81"/>
    </row>
    <row r="199" spans="1:23" s="6" customFormat="1" ht="64.900000000000006" customHeight="1" x14ac:dyDescent="0.15">
      <c r="A199" s="106" t="s">
        <v>367</v>
      </c>
      <c r="B199" s="106"/>
      <c r="C199" s="106"/>
      <c r="D199" s="106"/>
      <c r="E199" s="106"/>
      <c r="F199" s="106"/>
      <c r="G199" s="106"/>
      <c r="H199" s="106"/>
      <c r="I199" s="106"/>
      <c r="J199" s="106"/>
      <c r="K199" s="106"/>
      <c r="L199" s="106"/>
      <c r="M199" s="78"/>
      <c r="N199" s="78"/>
      <c r="O199" s="78"/>
      <c r="P199" s="78"/>
      <c r="Q199" s="78"/>
      <c r="R199" s="82"/>
      <c r="S199" s="78"/>
      <c r="T199" s="78"/>
      <c r="U199" s="78"/>
      <c r="V199" s="78"/>
      <c r="W199" s="83"/>
    </row>
  </sheetData>
  <mergeCells count="30">
    <mergeCell ref="A9:C9"/>
    <mergeCell ref="A199:L199"/>
    <mergeCell ref="A4:A7"/>
    <mergeCell ref="B4:B7"/>
    <mergeCell ref="C4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A2:W2"/>
    <mergeCell ref="T3:V3"/>
    <mergeCell ref="D4:N4"/>
    <mergeCell ref="O4:V4"/>
    <mergeCell ref="D5:G5"/>
    <mergeCell ref="H5:N5"/>
    <mergeCell ref="P5:U5"/>
    <mergeCell ref="V5:V7"/>
    <mergeCell ref="W4:W7"/>
    <mergeCell ref="N6:N7"/>
    <mergeCell ref="O5:O7"/>
    <mergeCell ref="P6:P7"/>
    <mergeCell ref="Q6:Q7"/>
    <mergeCell ref="U6:U7"/>
    <mergeCell ref="R6:T6"/>
  </mergeCells>
  <phoneticPr fontId="22" type="noConversion"/>
  <printOptions horizontalCentered="1"/>
  <pageMargins left="0.70763888888888904" right="0.70763888888888904" top="0.74791666666666701" bottom="0.74791666666666701" header="0.31388888888888899" footer="0.31388888888888899"/>
  <pageSetup paperSize="9" scale="30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清算预算表</vt:lpstr>
      <vt:lpstr>清算预算表!Print_Titles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</dc:creator>
  <cp:lastModifiedBy>AutoBVT</cp:lastModifiedBy>
  <cp:lastPrinted>2020-12-29T10:03:11Z</cp:lastPrinted>
  <dcterms:created xsi:type="dcterms:W3CDTF">2020-09-23T02:47:00Z</dcterms:created>
  <dcterms:modified xsi:type="dcterms:W3CDTF">2020-12-31T06:57:26Z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2052-10.8.0.6157</vt:lpwstr>
  </property>
</Properties>
</file>