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365"/>
  </bookViews>
  <sheets>
    <sheet name="清算预算表" sheetId="11" r:id="rId1"/>
  </sheets>
  <definedNames>
    <definedName name="_xlnm._FilterDatabase" localSheetId="0" hidden="1">清算预算表!$A$8:$Z$202</definedName>
    <definedName name="_xlnm.Print_Titles" localSheetId="0">清算预算表!$3:$8</definedName>
  </definedNames>
  <calcPr calcId="144525"/>
</workbook>
</file>

<file path=xl/calcChain.xml><?xml version="1.0" encoding="utf-8"?>
<calcChain xmlns="http://schemas.openxmlformats.org/spreadsheetml/2006/main">
  <c r="R202" i="11" l="1"/>
  <c r="S202" i="11"/>
  <c r="N202" i="11"/>
  <c r="P202" i="11" s="1"/>
  <c r="D202" i="11"/>
  <c r="D201" i="11" s="1"/>
  <c r="V201" i="11"/>
  <c r="R201" i="11"/>
  <c r="N201" i="11"/>
  <c r="M201" i="11"/>
  <c r="L201" i="11"/>
  <c r="K201" i="11"/>
  <c r="J201" i="11"/>
  <c r="I201" i="11"/>
  <c r="H201" i="11"/>
  <c r="G201" i="11"/>
  <c r="F201" i="11"/>
  <c r="E201" i="11"/>
  <c r="R200" i="11"/>
  <c r="R199" i="11" s="1"/>
  <c r="N200" i="11"/>
  <c r="D200" i="11"/>
  <c r="V199" i="11"/>
  <c r="M199" i="11"/>
  <c r="L199" i="11"/>
  <c r="K199" i="11"/>
  <c r="J199" i="11"/>
  <c r="I199" i="11"/>
  <c r="H199" i="11"/>
  <c r="G199" i="11"/>
  <c r="F199" i="11"/>
  <c r="E199" i="11"/>
  <c r="D199" i="11"/>
  <c r="R198" i="11"/>
  <c r="S198" i="11" s="1"/>
  <c r="N198" i="11"/>
  <c r="P198" i="11"/>
  <c r="Q198" i="11" s="1"/>
  <c r="Y198" i="11" s="1"/>
  <c r="D198" i="11"/>
  <c r="R197" i="11"/>
  <c r="S197" i="11" s="1"/>
  <c r="N197" i="11"/>
  <c r="P197" i="11" s="1"/>
  <c r="D197" i="11"/>
  <c r="R196" i="11"/>
  <c r="S196" i="11" s="1"/>
  <c r="N196" i="11"/>
  <c r="P196" i="11" s="1"/>
  <c r="Q196" i="11" s="1"/>
  <c r="D196" i="11"/>
  <c r="R195" i="11"/>
  <c r="S195" i="11"/>
  <c r="N195" i="11"/>
  <c r="N194" i="11" s="1"/>
  <c r="D195" i="11"/>
  <c r="V194" i="11"/>
  <c r="M194" i="11"/>
  <c r="L194" i="11"/>
  <c r="K194" i="11"/>
  <c r="J194" i="11"/>
  <c r="I194" i="11"/>
  <c r="H194" i="11"/>
  <c r="G194" i="11"/>
  <c r="F194" i="11"/>
  <c r="E194" i="11"/>
  <c r="D194" i="11"/>
  <c r="R193" i="11"/>
  <c r="S193" i="11" s="1"/>
  <c r="S192" i="11" s="1"/>
  <c r="N193" i="11"/>
  <c r="P193" i="11"/>
  <c r="P192" i="11" s="1"/>
  <c r="D193" i="11"/>
  <c r="D192" i="11" s="1"/>
  <c r="V192" i="11"/>
  <c r="R192" i="11"/>
  <c r="N192" i="11"/>
  <c r="M192" i="11"/>
  <c r="L192" i="11"/>
  <c r="K192" i="11"/>
  <c r="J192" i="11"/>
  <c r="I192" i="11"/>
  <c r="H192" i="11"/>
  <c r="G192" i="11"/>
  <c r="F192" i="11"/>
  <c r="E192" i="11"/>
  <c r="R191" i="11"/>
  <c r="S191" i="11"/>
  <c r="S190" i="11" s="1"/>
  <c r="N191" i="11"/>
  <c r="P191" i="11" s="1"/>
  <c r="D191" i="11"/>
  <c r="D190" i="11" s="1"/>
  <c r="V190" i="11"/>
  <c r="R190" i="11"/>
  <c r="M190" i="11"/>
  <c r="L190" i="11"/>
  <c r="K190" i="11"/>
  <c r="J190" i="11"/>
  <c r="I190" i="11"/>
  <c r="H190" i="11"/>
  <c r="G190" i="11"/>
  <c r="F190" i="11"/>
  <c r="E190" i="11"/>
  <c r="R189" i="11"/>
  <c r="R188" i="11" s="1"/>
  <c r="N189" i="11"/>
  <c r="P189" i="11" s="1"/>
  <c r="D189" i="11"/>
  <c r="V188" i="11"/>
  <c r="N188" i="11"/>
  <c r="M188" i="11"/>
  <c r="L188" i="11"/>
  <c r="K188" i="11"/>
  <c r="J188" i="11"/>
  <c r="I188" i="11"/>
  <c r="H188" i="11"/>
  <c r="G188" i="11"/>
  <c r="F188" i="11"/>
  <c r="E188" i="11"/>
  <c r="D188" i="11"/>
  <c r="R187" i="11"/>
  <c r="S187" i="11"/>
  <c r="N187" i="11"/>
  <c r="P187" i="11" s="1"/>
  <c r="D187" i="11"/>
  <c r="K186" i="11"/>
  <c r="R186" i="11" s="1"/>
  <c r="S186" i="11" s="1"/>
  <c r="L186" i="11"/>
  <c r="M186" i="11"/>
  <c r="M183" i="11" s="1"/>
  <c r="H186" i="11"/>
  <c r="J186" i="11"/>
  <c r="J183" i="11" s="1"/>
  <c r="E186" i="11"/>
  <c r="D186" i="11" s="1"/>
  <c r="I186" i="11"/>
  <c r="I183" i="11" s="1"/>
  <c r="R185" i="11"/>
  <c r="S185" i="11" s="1"/>
  <c r="N185" i="11"/>
  <c r="P185" i="11" s="1"/>
  <c r="D185" i="11"/>
  <c r="R184" i="11"/>
  <c r="R183" i="11" s="1"/>
  <c r="N184" i="11"/>
  <c r="P184" i="11"/>
  <c r="D184" i="11"/>
  <c r="V183" i="11"/>
  <c r="L183" i="11"/>
  <c r="G183" i="11"/>
  <c r="F183" i="11"/>
  <c r="R182" i="11"/>
  <c r="S182" i="11" s="1"/>
  <c r="S181" i="11" s="1"/>
  <c r="N182" i="11"/>
  <c r="P182" i="11" s="1"/>
  <c r="D182" i="11"/>
  <c r="D181" i="11" s="1"/>
  <c r="V181" i="11"/>
  <c r="N181" i="11"/>
  <c r="M181" i="11"/>
  <c r="L181" i="11"/>
  <c r="K181" i="11"/>
  <c r="J181" i="11"/>
  <c r="I181" i="11"/>
  <c r="H181" i="11"/>
  <c r="G181" i="11"/>
  <c r="F181" i="11"/>
  <c r="E181" i="11"/>
  <c r="R180" i="11"/>
  <c r="S180" i="11"/>
  <c r="N180" i="11"/>
  <c r="P180" i="11"/>
  <c r="D180" i="11"/>
  <c r="R179" i="11"/>
  <c r="S179" i="11" s="1"/>
  <c r="N179" i="11"/>
  <c r="P179" i="11"/>
  <c r="Q179" i="11" s="1"/>
  <c r="D179" i="11"/>
  <c r="R178" i="11"/>
  <c r="S178" i="11" s="1"/>
  <c r="N178" i="11"/>
  <c r="P178" i="11" s="1"/>
  <c r="Q178" i="11" s="1"/>
  <c r="D178" i="11"/>
  <c r="R177" i="11"/>
  <c r="S177" i="11" s="1"/>
  <c r="N177" i="11"/>
  <c r="P177" i="11" s="1"/>
  <c r="Q177" i="11" s="1"/>
  <c r="D177" i="11"/>
  <c r="R176" i="11"/>
  <c r="S176" i="11"/>
  <c r="N176" i="11"/>
  <c r="P176" i="11" s="1"/>
  <c r="D176" i="11"/>
  <c r="V175" i="11"/>
  <c r="N175" i="11"/>
  <c r="M175" i="11"/>
  <c r="L175" i="11"/>
  <c r="K175" i="11"/>
  <c r="J175" i="11"/>
  <c r="I175" i="11"/>
  <c r="H175" i="11"/>
  <c r="G175" i="11"/>
  <c r="F175" i="11"/>
  <c r="E175" i="11"/>
  <c r="R174" i="11"/>
  <c r="S174" i="11" s="1"/>
  <c r="N174" i="11"/>
  <c r="P174" i="11" s="1"/>
  <c r="P173" i="11" s="1"/>
  <c r="D174" i="11"/>
  <c r="V173" i="11"/>
  <c r="N173" i="11"/>
  <c r="M173" i="11"/>
  <c r="L173" i="11"/>
  <c r="K173" i="11"/>
  <c r="J173" i="11"/>
  <c r="I173" i="11"/>
  <c r="H173" i="11"/>
  <c r="G173" i="11"/>
  <c r="F173" i="11"/>
  <c r="E173" i="11"/>
  <c r="D173" i="11"/>
  <c r="R172" i="11"/>
  <c r="S172" i="11"/>
  <c r="T172" i="11" s="1"/>
  <c r="U172" i="11" s="1"/>
  <c r="N172" i="11"/>
  <c r="P172" i="11" s="1"/>
  <c r="Q172" i="11" s="1"/>
  <c r="Q171" i="11" s="1"/>
  <c r="D172" i="11"/>
  <c r="D171" i="11" s="1"/>
  <c r="V171" i="11"/>
  <c r="R171" i="11"/>
  <c r="P171" i="11"/>
  <c r="M171" i="11"/>
  <c r="L171" i="11"/>
  <c r="K171" i="11"/>
  <c r="J171" i="11"/>
  <c r="I171" i="11"/>
  <c r="H171" i="11"/>
  <c r="G171" i="11"/>
  <c r="F171" i="11"/>
  <c r="E171" i="11"/>
  <c r="R170" i="11"/>
  <c r="R169" i="11" s="1"/>
  <c r="N170" i="11"/>
  <c r="P170" i="11" s="1"/>
  <c r="P169" i="11" s="1"/>
  <c r="D170" i="11"/>
  <c r="V169" i="11"/>
  <c r="M169" i="11"/>
  <c r="L169" i="11"/>
  <c r="K169" i="11"/>
  <c r="J169" i="11"/>
  <c r="I169" i="11"/>
  <c r="H169" i="11"/>
  <c r="G169" i="11"/>
  <c r="F169" i="11"/>
  <c r="E169" i="11"/>
  <c r="D169" i="11"/>
  <c r="R168" i="11"/>
  <c r="S168" i="11" s="1"/>
  <c r="N168" i="11"/>
  <c r="P168" i="11"/>
  <c r="Q168" i="11" s="1"/>
  <c r="D168" i="11"/>
  <c r="R167" i="11"/>
  <c r="S167" i="11"/>
  <c r="N167" i="11"/>
  <c r="P167" i="11" s="1"/>
  <c r="D167" i="11"/>
  <c r="R166" i="11"/>
  <c r="N166" i="11"/>
  <c r="P166" i="11"/>
  <c r="D166" i="11"/>
  <c r="Q166" i="11" s="1"/>
  <c r="R165" i="11"/>
  <c r="S165" i="11" s="1"/>
  <c r="N165" i="11"/>
  <c r="P165" i="11"/>
  <c r="D165" i="11"/>
  <c r="R164" i="11"/>
  <c r="S164" i="11"/>
  <c r="N164" i="11"/>
  <c r="P164" i="11" s="1"/>
  <c r="Q164" i="11" s="1"/>
  <c r="D164" i="11"/>
  <c r="R163" i="11"/>
  <c r="S163" i="11" s="1"/>
  <c r="N163" i="11"/>
  <c r="P163" i="11" s="1"/>
  <c r="Q163" i="11" s="1"/>
  <c r="D163" i="11"/>
  <c r="V162" i="11"/>
  <c r="M162" i="11"/>
  <c r="L162" i="11"/>
  <c r="K162" i="11"/>
  <c r="J162" i="11"/>
  <c r="I162" i="11"/>
  <c r="H162" i="11"/>
  <c r="G162" i="11"/>
  <c r="F162" i="11"/>
  <c r="E162" i="11"/>
  <c r="R161" i="11"/>
  <c r="S161" i="11"/>
  <c r="N161" i="11"/>
  <c r="P161" i="11" s="1"/>
  <c r="D161" i="11"/>
  <c r="V160" i="11"/>
  <c r="R160" i="11"/>
  <c r="M160" i="11"/>
  <c r="L160" i="11"/>
  <c r="K160" i="11"/>
  <c r="J160" i="11"/>
  <c r="I160" i="11"/>
  <c r="H160" i="11"/>
  <c r="G160" i="11"/>
  <c r="F160" i="11"/>
  <c r="E160" i="11"/>
  <c r="D160" i="11"/>
  <c r="R159" i="11"/>
  <c r="S159" i="11" s="1"/>
  <c r="S158" i="11" s="1"/>
  <c r="N159" i="11"/>
  <c r="D159" i="11"/>
  <c r="D158" i="11" s="1"/>
  <c r="V158" i="11"/>
  <c r="R158" i="11"/>
  <c r="M158" i="11"/>
  <c r="L158" i="11"/>
  <c r="K158" i="11"/>
  <c r="J158" i="11"/>
  <c r="I158" i="11"/>
  <c r="H158" i="11"/>
  <c r="G158" i="11"/>
  <c r="F158" i="11"/>
  <c r="E158" i="11"/>
  <c r="R157" i="11"/>
  <c r="S157" i="11" s="1"/>
  <c r="N157" i="11"/>
  <c r="P157" i="11" s="1"/>
  <c r="Q157" i="11" s="1"/>
  <c r="Q156" i="11" s="1"/>
  <c r="D157" i="11"/>
  <c r="D156" i="11" s="1"/>
  <c r="V156" i="11"/>
  <c r="P156" i="11"/>
  <c r="N156" i="11"/>
  <c r="M156" i="11"/>
  <c r="L156" i="11"/>
  <c r="K156" i="11"/>
  <c r="J156" i="11"/>
  <c r="I156" i="11"/>
  <c r="H156" i="11"/>
  <c r="G156" i="11"/>
  <c r="F156" i="11"/>
  <c r="E156" i="11"/>
  <c r="R155" i="11"/>
  <c r="S155" i="11"/>
  <c r="N155" i="11"/>
  <c r="P155" i="11"/>
  <c r="D155" i="11"/>
  <c r="D154" i="11" s="1"/>
  <c r="V154" i="11"/>
  <c r="R154" i="11"/>
  <c r="N154" i="11"/>
  <c r="M154" i="11"/>
  <c r="L154" i="11"/>
  <c r="K154" i="11"/>
  <c r="J154" i="11"/>
  <c r="I154" i="11"/>
  <c r="H154" i="11"/>
  <c r="G154" i="11"/>
  <c r="F154" i="11"/>
  <c r="E154" i="11"/>
  <c r="R153" i="11"/>
  <c r="S153" i="11"/>
  <c r="N153" i="11"/>
  <c r="P153" i="11" s="1"/>
  <c r="D153" i="11"/>
  <c r="R152" i="11"/>
  <c r="N152" i="11"/>
  <c r="P152" i="11" s="1"/>
  <c r="D152" i="11"/>
  <c r="Q152" i="11"/>
  <c r="R151" i="11"/>
  <c r="S151" i="11"/>
  <c r="N151" i="11"/>
  <c r="P151" i="11" s="1"/>
  <c r="Q151" i="11" s="1"/>
  <c r="D151" i="11"/>
  <c r="R150" i="11"/>
  <c r="S150" i="11" s="1"/>
  <c r="N150" i="11"/>
  <c r="P150" i="11" s="1"/>
  <c r="Q150" i="11" s="1"/>
  <c r="D150" i="11"/>
  <c r="R149" i="11"/>
  <c r="S149" i="11" s="1"/>
  <c r="N149" i="11"/>
  <c r="P149" i="11" s="1"/>
  <c r="Q149" i="11" s="1"/>
  <c r="D149" i="11"/>
  <c r="R148" i="11"/>
  <c r="S148" i="11"/>
  <c r="T148" i="11" s="1"/>
  <c r="U148" i="11" s="1"/>
  <c r="W148" i="11" s="1"/>
  <c r="N148" i="11"/>
  <c r="P148" i="11"/>
  <c r="Q148" i="11" s="1"/>
  <c r="D148" i="11"/>
  <c r="V147" i="11"/>
  <c r="M147" i="11"/>
  <c r="L147" i="11"/>
  <c r="K147" i="11"/>
  <c r="J147" i="11"/>
  <c r="I147" i="11"/>
  <c r="H147" i="11"/>
  <c r="G147" i="11"/>
  <c r="F147" i="11"/>
  <c r="E147" i="11"/>
  <c r="R146" i="11"/>
  <c r="S146" i="11"/>
  <c r="S145" i="11" s="1"/>
  <c r="N146" i="11"/>
  <c r="N145" i="11" s="1"/>
  <c r="P146" i="11"/>
  <c r="P145" i="11" s="1"/>
  <c r="D146" i="11"/>
  <c r="D145" i="11" s="1"/>
  <c r="V145" i="11"/>
  <c r="R145" i="11"/>
  <c r="M145" i="11"/>
  <c r="L145" i="11"/>
  <c r="K145" i="11"/>
  <c r="J145" i="11"/>
  <c r="I145" i="11"/>
  <c r="H145" i="11"/>
  <c r="G145" i="11"/>
  <c r="F145" i="11"/>
  <c r="E145" i="11"/>
  <c r="R144" i="11"/>
  <c r="S144" i="11"/>
  <c r="N144" i="11"/>
  <c r="P144" i="11"/>
  <c r="P143" i="11" s="1"/>
  <c r="D144" i="11"/>
  <c r="D143" i="11" s="1"/>
  <c r="V143" i="11"/>
  <c r="S143" i="11"/>
  <c r="R143" i="11"/>
  <c r="N143" i="11"/>
  <c r="M143" i="11"/>
  <c r="L143" i="11"/>
  <c r="K143" i="11"/>
  <c r="J143" i="11"/>
  <c r="I143" i="11"/>
  <c r="H143" i="11"/>
  <c r="G143" i="11"/>
  <c r="F143" i="11"/>
  <c r="E143" i="11"/>
  <c r="R142" i="11"/>
  <c r="S142" i="11"/>
  <c r="N142" i="11"/>
  <c r="P142" i="11" s="1"/>
  <c r="Q142" i="11" s="1"/>
  <c r="D142" i="11"/>
  <c r="R141" i="11"/>
  <c r="S141" i="11" s="1"/>
  <c r="N141" i="11"/>
  <c r="P141" i="11" s="1"/>
  <c r="D141" i="11"/>
  <c r="Q141" i="11"/>
  <c r="R140" i="11"/>
  <c r="S140" i="11" s="1"/>
  <c r="N140" i="11"/>
  <c r="P140" i="11" s="1"/>
  <c r="D140" i="11"/>
  <c r="R139" i="11"/>
  <c r="S139" i="11"/>
  <c r="N139" i="11"/>
  <c r="P139" i="11" s="1"/>
  <c r="D139" i="11"/>
  <c r="R138" i="11"/>
  <c r="S138" i="11"/>
  <c r="N138" i="11"/>
  <c r="P138" i="11" s="1"/>
  <c r="Q138" i="11" s="1"/>
  <c r="D138" i="11"/>
  <c r="R137" i="11"/>
  <c r="S137" i="11" s="1"/>
  <c r="N137" i="11"/>
  <c r="N136" i="11" s="1"/>
  <c r="D137" i="11"/>
  <c r="V136" i="11"/>
  <c r="M136" i="11"/>
  <c r="L136" i="11"/>
  <c r="K136" i="11"/>
  <c r="J136" i="11"/>
  <c r="I136" i="11"/>
  <c r="H136" i="11"/>
  <c r="G136" i="11"/>
  <c r="F136" i="11"/>
  <c r="E136" i="11"/>
  <c r="R135" i="11"/>
  <c r="S135" i="11" s="1"/>
  <c r="N135" i="11"/>
  <c r="P135" i="11"/>
  <c r="P134" i="11" s="1"/>
  <c r="D135" i="11"/>
  <c r="D134" i="11" s="1"/>
  <c r="V134" i="11"/>
  <c r="R134" i="11"/>
  <c r="N134" i="11"/>
  <c r="M134" i="11"/>
  <c r="L134" i="11"/>
  <c r="K134" i="11"/>
  <c r="J134" i="11"/>
  <c r="I134" i="11"/>
  <c r="H134" i="11"/>
  <c r="G134" i="11"/>
  <c r="F134" i="11"/>
  <c r="E134" i="11"/>
  <c r="R133" i="11"/>
  <c r="R132" i="11" s="1"/>
  <c r="N133" i="11"/>
  <c r="D133" i="11"/>
  <c r="D132" i="11" s="1"/>
  <c r="V132" i="11"/>
  <c r="M132" i="11"/>
  <c r="L132" i="11"/>
  <c r="K132" i="11"/>
  <c r="J132" i="11"/>
  <c r="I132" i="11"/>
  <c r="H132" i="11"/>
  <c r="G132" i="11"/>
  <c r="F132" i="11"/>
  <c r="E132" i="11"/>
  <c r="R131" i="11"/>
  <c r="S131" i="11" s="1"/>
  <c r="S130" i="11" s="1"/>
  <c r="N131" i="11"/>
  <c r="N130" i="11" s="1"/>
  <c r="P131" i="11"/>
  <c r="Q131" i="11" s="1"/>
  <c r="Q130" i="11" s="1"/>
  <c r="D131" i="11"/>
  <c r="D130" i="11" s="1"/>
  <c r="V130" i="11"/>
  <c r="M130" i="11"/>
  <c r="L130" i="11"/>
  <c r="K130" i="11"/>
  <c r="J130" i="11"/>
  <c r="I130" i="11"/>
  <c r="H130" i="11"/>
  <c r="G130" i="11"/>
  <c r="F130" i="11"/>
  <c r="E130" i="11"/>
  <c r="R129" i="11"/>
  <c r="S129" i="11" s="1"/>
  <c r="N129" i="11"/>
  <c r="P129" i="11"/>
  <c r="D129" i="11"/>
  <c r="R128" i="11"/>
  <c r="S128" i="11"/>
  <c r="N128" i="11"/>
  <c r="P128" i="11" s="1"/>
  <c r="Q128" i="11" s="1"/>
  <c r="D128" i="11"/>
  <c r="R127" i="11"/>
  <c r="S127" i="11" s="1"/>
  <c r="N127" i="11"/>
  <c r="P127" i="11"/>
  <c r="Q127" i="11" s="1"/>
  <c r="D127" i="11"/>
  <c r="R126" i="11"/>
  <c r="S126" i="11" s="1"/>
  <c r="N126" i="11"/>
  <c r="P126" i="11"/>
  <c r="D126" i="11"/>
  <c r="Q126" i="11"/>
  <c r="R125" i="11"/>
  <c r="S125" i="11" s="1"/>
  <c r="N125" i="11"/>
  <c r="P125" i="11" s="1"/>
  <c r="D125" i="11"/>
  <c r="R124" i="11"/>
  <c r="S124" i="11" s="1"/>
  <c r="N124" i="11"/>
  <c r="P124" i="11"/>
  <c r="Q124" i="11" s="1"/>
  <c r="D124" i="11"/>
  <c r="R123" i="11"/>
  <c r="S123" i="11"/>
  <c r="N123" i="11"/>
  <c r="P123" i="11" s="1"/>
  <c r="D123" i="11"/>
  <c r="R122" i="11"/>
  <c r="S122" i="11" s="1"/>
  <c r="N122" i="11"/>
  <c r="P122" i="11"/>
  <c r="D122" i="11"/>
  <c r="V121" i="11"/>
  <c r="M121" i="11"/>
  <c r="L121" i="11"/>
  <c r="K121" i="11"/>
  <c r="J121" i="11"/>
  <c r="I121" i="11"/>
  <c r="H121" i="11"/>
  <c r="G121" i="11"/>
  <c r="F121" i="11"/>
  <c r="E121" i="11"/>
  <c r="R120" i="11"/>
  <c r="S120" i="11"/>
  <c r="S119" i="11" s="1"/>
  <c r="N120" i="11"/>
  <c r="N119" i="11" s="1"/>
  <c r="D120" i="11"/>
  <c r="V119" i="11"/>
  <c r="R119" i="11"/>
  <c r="M119" i="11"/>
  <c r="L119" i="11"/>
  <c r="K119" i="11"/>
  <c r="J119" i="11"/>
  <c r="I119" i="11"/>
  <c r="H119" i="11"/>
  <c r="G119" i="11"/>
  <c r="F119" i="11"/>
  <c r="E119" i="11"/>
  <c r="D119" i="11"/>
  <c r="R118" i="11"/>
  <c r="S118" i="11"/>
  <c r="N118" i="11"/>
  <c r="P118" i="11" s="1"/>
  <c r="Q118" i="11" s="1"/>
  <c r="T118" i="11" s="1"/>
  <c r="D118" i="11"/>
  <c r="R117" i="11"/>
  <c r="N117" i="11"/>
  <c r="P117" i="11" s="1"/>
  <c r="D117" i="11"/>
  <c r="Q117" i="11" s="1"/>
  <c r="R116" i="11"/>
  <c r="S116" i="11" s="1"/>
  <c r="N116" i="11"/>
  <c r="P116" i="11"/>
  <c r="D116" i="11"/>
  <c r="R115" i="11"/>
  <c r="S115" i="11" s="1"/>
  <c r="N115" i="11"/>
  <c r="P115" i="11"/>
  <c r="D115" i="11"/>
  <c r="D114" i="11" s="1"/>
  <c r="V114" i="11"/>
  <c r="M114" i="11"/>
  <c r="L114" i="11"/>
  <c r="K114" i="11"/>
  <c r="J114" i="11"/>
  <c r="I114" i="11"/>
  <c r="H114" i="11"/>
  <c r="G114" i="11"/>
  <c r="F114" i="11"/>
  <c r="E114" i="11"/>
  <c r="R113" i="11"/>
  <c r="S113" i="11"/>
  <c r="N113" i="11"/>
  <c r="P113" i="11" s="1"/>
  <c r="Q113" i="11" s="1"/>
  <c r="T113" i="11" s="1"/>
  <c r="D113" i="11"/>
  <c r="R112" i="11"/>
  <c r="S112" i="11" s="1"/>
  <c r="N112" i="11"/>
  <c r="P112" i="11"/>
  <c r="P111" i="11" s="1"/>
  <c r="D112" i="11"/>
  <c r="D111" i="11" s="1"/>
  <c r="V111" i="11"/>
  <c r="R111" i="11"/>
  <c r="N111" i="11"/>
  <c r="M111" i="11"/>
  <c r="L111" i="11"/>
  <c r="K111" i="11"/>
  <c r="J111" i="11"/>
  <c r="I111" i="11"/>
  <c r="H111" i="11"/>
  <c r="G111" i="11"/>
  <c r="F111" i="11"/>
  <c r="E111" i="11"/>
  <c r="R110" i="11"/>
  <c r="N110" i="11"/>
  <c r="D110" i="11"/>
  <c r="D109" i="11" s="1"/>
  <c r="V109" i="11"/>
  <c r="M109" i="11"/>
  <c r="L109" i="11"/>
  <c r="K109" i="11"/>
  <c r="J109" i="11"/>
  <c r="I109" i="11"/>
  <c r="H109" i="11"/>
  <c r="G109" i="11"/>
  <c r="F109" i="11"/>
  <c r="E109" i="11"/>
  <c r="R108" i="11"/>
  <c r="S108" i="11" s="1"/>
  <c r="S107" i="11" s="1"/>
  <c r="N108" i="11"/>
  <c r="N107" i="11" s="1"/>
  <c r="P108" i="11"/>
  <c r="D108" i="11"/>
  <c r="D107" i="11" s="1"/>
  <c r="V107" i="11"/>
  <c r="M107" i="11"/>
  <c r="L107" i="11"/>
  <c r="K107" i="11"/>
  <c r="J107" i="11"/>
  <c r="I107" i="11"/>
  <c r="H107" i="11"/>
  <c r="G107" i="11"/>
  <c r="F107" i="11"/>
  <c r="E107" i="11"/>
  <c r="R106" i="11"/>
  <c r="N106" i="11"/>
  <c r="P106" i="11"/>
  <c r="D106" i="11"/>
  <c r="D104" i="11" s="1"/>
  <c r="R105" i="11"/>
  <c r="S105" i="11"/>
  <c r="N105" i="11"/>
  <c r="P105" i="11" s="1"/>
  <c r="Q105" i="11" s="1"/>
  <c r="D105" i="11"/>
  <c r="V104" i="11"/>
  <c r="N104" i="11"/>
  <c r="M104" i="11"/>
  <c r="L104" i="11"/>
  <c r="K104" i="11"/>
  <c r="J104" i="11"/>
  <c r="I104" i="11"/>
  <c r="H104" i="11"/>
  <c r="G104" i="11"/>
  <c r="F104" i="11"/>
  <c r="E104" i="11"/>
  <c r="R103" i="11"/>
  <c r="N103" i="11"/>
  <c r="P103" i="11"/>
  <c r="D103" i="11"/>
  <c r="R102" i="11"/>
  <c r="S102" i="11" s="1"/>
  <c r="N102" i="11"/>
  <c r="P102" i="11"/>
  <c r="D102" i="11"/>
  <c r="D101" i="11" s="1"/>
  <c r="V101" i="11"/>
  <c r="M101" i="11"/>
  <c r="L101" i="11"/>
  <c r="K101" i="11"/>
  <c r="J101" i="11"/>
  <c r="I101" i="11"/>
  <c r="H101" i="11"/>
  <c r="G101" i="11"/>
  <c r="F101" i="11"/>
  <c r="E101" i="11"/>
  <c r="R100" i="11"/>
  <c r="S100" i="11" s="1"/>
  <c r="N100" i="11"/>
  <c r="P100" i="11" s="1"/>
  <c r="D100" i="11"/>
  <c r="D98" i="11" s="1"/>
  <c r="R99" i="11"/>
  <c r="N99" i="11"/>
  <c r="P99" i="11" s="1"/>
  <c r="D99" i="11"/>
  <c r="V98" i="11"/>
  <c r="N98" i="11"/>
  <c r="M98" i="11"/>
  <c r="L98" i="11"/>
  <c r="K98" i="11"/>
  <c r="J98" i="11"/>
  <c r="I98" i="11"/>
  <c r="H98" i="11"/>
  <c r="G98" i="11"/>
  <c r="F98" i="11"/>
  <c r="E98" i="11"/>
  <c r="R97" i="11"/>
  <c r="R96" i="11" s="1"/>
  <c r="N97" i="11"/>
  <c r="N96" i="11" s="1"/>
  <c r="P97" i="11"/>
  <c r="D97" i="11"/>
  <c r="V96" i="11"/>
  <c r="M96" i="11"/>
  <c r="L96" i="11"/>
  <c r="K96" i="11"/>
  <c r="J96" i="11"/>
  <c r="I96" i="11"/>
  <c r="H96" i="11"/>
  <c r="G96" i="11"/>
  <c r="F96" i="11"/>
  <c r="E96" i="11"/>
  <c r="D96" i="11"/>
  <c r="R95" i="11"/>
  <c r="S95" i="11" s="1"/>
  <c r="N95" i="11"/>
  <c r="P95" i="11"/>
  <c r="D95" i="11"/>
  <c r="R94" i="11"/>
  <c r="S94" i="11" s="1"/>
  <c r="N94" i="11"/>
  <c r="P94" i="11" s="1"/>
  <c r="Q94" i="11" s="1"/>
  <c r="Y94" i="11" s="1"/>
  <c r="D94" i="11"/>
  <c r="R93" i="11"/>
  <c r="S93" i="11"/>
  <c r="N93" i="11"/>
  <c r="P93" i="11" s="1"/>
  <c r="Q93" i="11" s="1"/>
  <c r="D93" i="11"/>
  <c r="R92" i="11"/>
  <c r="S92" i="11" s="1"/>
  <c r="N92" i="11"/>
  <c r="P92" i="11" s="1"/>
  <c r="D92" i="11"/>
  <c r="Q92" i="11"/>
  <c r="R91" i="11"/>
  <c r="S91" i="11"/>
  <c r="N91" i="11"/>
  <c r="P91" i="11" s="1"/>
  <c r="Q91" i="11" s="1"/>
  <c r="T91" i="11" s="1"/>
  <c r="D91" i="11"/>
  <c r="R90" i="11"/>
  <c r="R88" i="11" s="1"/>
  <c r="S90" i="11"/>
  <c r="N90" i="11"/>
  <c r="P90" i="11" s="1"/>
  <c r="Q90" i="11" s="1"/>
  <c r="D90" i="11"/>
  <c r="R89" i="11"/>
  <c r="S89" i="11"/>
  <c r="N89" i="11"/>
  <c r="P89" i="11" s="1"/>
  <c r="D89" i="11"/>
  <c r="V88" i="11"/>
  <c r="M88" i="11"/>
  <c r="L88" i="11"/>
  <c r="K88" i="11"/>
  <c r="J88" i="11"/>
  <c r="I88" i="11"/>
  <c r="H88" i="11"/>
  <c r="G88" i="11"/>
  <c r="F88" i="11"/>
  <c r="E88" i="11"/>
  <c r="R87" i="11"/>
  <c r="S87" i="11" s="1"/>
  <c r="S86" i="11" s="1"/>
  <c r="N87" i="11"/>
  <c r="N86" i="11" s="1"/>
  <c r="P87" i="11"/>
  <c r="D87" i="11"/>
  <c r="D86" i="11" s="1"/>
  <c r="Q87" i="11"/>
  <c r="Q86" i="11" s="1"/>
  <c r="Y87" i="11"/>
  <c r="Y86" i="11" s="1"/>
  <c r="V86" i="11"/>
  <c r="P86" i="11"/>
  <c r="M86" i="11"/>
  <c r="L86" i="11"/>
  <c r="K86" i="11"/>
  <c r="J86" i="11"/>
  <c r="I86" i="11"/>
  <c r="H86" i="11"/>
  <c r="G86" i="11"/>
  <c r="F86" i="11"/>
  <c r="E86" i="11"/>
  <c r="R85" i="11"/>
  <c r="S85" i="11" s="1"/>
  <c r="N85" i="11"/>
  <c r="N84" i="11" s="1"/>
  <c r="P85" i="11"/>
  <c r="P84" i="11" s="1"/>
  <c r="D85" i="11"/>
  <c r="D84" i="11" s="1"/>
  <c r="V84" i="11"/>
  <c r="M84" i="11"/>
  <c r="L84" i="11"/>
  <c r="K84" i="11"/>
  <c r="J84" i="11"/>
  <c r="I84" i="11"/>
  <c r="H84" i="11"/>
  <c r="G84" i="11"/>
  <c r="F84" i="11"/>
  <c r="E84" i="11"/>
  <c r="R83" i="11"/>
  <c r="S83" i="11" s="1"/>
  <c r="N83" i="11"/>
  <c r="N82" i="11" s="1"/>
  <c r="P83" i="11"/>
  <c r="D83" i="11"/>
  <c r="D82" i="11" s="1"/>
  <c r="Q83" i="11"/>
  <c r="Q82" i="11" s="1"/>
  <c r="V82" i="11"/>
  <c r="R82" i="11"/>
  <c r="P82" i="11"/>
  <c r="M82" i="11"/>
  <c r="L82" i="11"/>
  <c r="K82" i="11"/>
  <c r="J82" i="11"/>
  <c r="I82" i="11"/>
  <c r="H82" i="11"/>
  <c r="G82" i="11"/>
  <c r="F82" i="11"/>
  <c r="E82" i="11"/>
  <c r="R81" i="11"/>
  <c r="S81" i="11" s="1"/>
  <c r="N81" i="11"/>
  <c r="N80" i="11" s="1"/>
  <c r="D81" i="11"/>
  <c r="V80" i="11"/>
  <c r="S80" i="11"/>
  <c r="M80" i="11"/>
  <c r="L80" i="11"/>
  <c r="K80" i="11"/>
  <c r="J80" i="11"/>
  <c r="I80" i="11"/>
  <c r="H80" i="11"/>
  <c r="G80" i="11"/>
  <c r="F80" i="11"/>
  <c r="E80" i="11"/>
  <c r="D80" i="11"/>
  <c r="R79" i="11"/>
  <c r="S79" i="11" s="1"/>
  <c r="N79" i="11"/>
  <c r="P79" i="11"/>
  <c r="D79" i="11"/>
  <c r="Q79" i="11" s="1"/>
  <c r="R78" i="11"/>
  <c r="S78" i="11" s="1"/>
  <c r="N78" i="11"/>
  <c r="P78" i="11" s="1"/>
  <c r="D78" i="11"/>
  <c r="R77" i="11"/>
  <c r="S77" i="11" s="1"/>
  <c r="N77" i="11"/>
  <c r="P77" i="11"/>
  <c r="D77" i="11"/>
  <c r="R76" i="11"/>
  <c r="S76" i="11" s="1"/>
  <c r="N76" i="11"/>
  <c r="P76" i="11"/>
  <c r="D76" i="11"/>
  <c r="R75" i="11"/>
  <c r="S75" i="11" s="1"/>
  <c r="N75" i="11"/>
  <c r="N74" i="11" s="1"/>
  <c r="D75" i="11"/>
  <c r="V74" i="11"/>
  <c r="M74" i="11"/>
  <c r="L74" i="11"/>
  <c r="K74" i="11"/>
  <c r="J74" i="11"/>
  <c r="I74" i="11"/>
  <c r="H74" i="11"/>
  <c r="G74" i="11"/>
  <c r="F74" i="11"/>
  <c r="E74" i="11"/>
  <c r="R73" i="11"/>
  <c r="S73" i="11"/>
  <c r="S72" i="11" s="1"/>
  <c r="N73" i="11"/>
  <c r="N72" i="11" s="1"/>
  <c r="P73" i="11"/>
  <c r="D73" i="11"/>
  <c r="D72" i="11" s="1"/>
  <c r="V72" i="11"/>
  <c r="R72" i="11"/>
  <c r="M72" i="11"/>
  <c r="L72" i="11"/>
  <c r="K72" i="11"/>
  <c r="J72" i="11"/>
  <c r="I72" i="11"/>
  <c r="H72" i="11"/>
  <c r="G72" i="11"/>
  <c r="F72" i="11"/>
  <c r="E72" i="11"/>
  <c r="R71" i="11"/>
  <c r="R70" i="11" s="1"/>
  <c r="S71" i="11"/>
  <c r="N71" i="11"/>
  <c r="N70" i="11" s="1"/>
  <c r="P71" i="11"/>
  <c r="P70" i="11" s="1"/>
  <c r="D71" i="11"/>
  <c r="D70" i="11" s="1"/>
  <c r="V70" i="11"/>
  <c r="M70" i="11"/>
  <c r="L70" i="11"/>
  <c r="K70" i="11"/>
  <c r="J70" i="11"/>
  <c r="I70" i="11"/>
  <c r="H70" i="11"/>
  <c r="G70" i="11"/>
  <c r="F70" i="11"/>
  <c r="E70" i="11"/>
  <c r="R69" i="11"/>
  <c r="S69" i="11" s="1"/>
  <c r="N69" i="11"/>
  <c r="D69" i="11"/>
  <c r="V68" i="11"/>
  <c r="R68" i="11"/>
  <c r="M68" i="11"/>
  <c r="L68" i="11"/>
  <c r="K68" i="11"/>
  <c r="J68" i="11"/>
  <c r="I68" i="11"/>
  <c r="H68" i="11"/>
  <c r="G68" i="11"/>
  <c r="F68" i="11"/>
  <c r="E68" i="11"/>
  <c r="D68" i="11"/>
  <c r="R67" i="11"/>
  <c r="S67" i="11" s="1"/>
  <c r="N67" i="11"/>
  <c r="P67" i="11" s="1"/>
  <c r="Q67" i="11" s="1"/>
  <c r="D67" i="11"/>
  <c r="R66" i="11"/>
  <c r="S66" i="11" s="1"/>
  <c r="N66" i="11"/>
  <c r="P66" i="11"/>
  <c r="D66" i="11"/>
  <c r="Q66" i="11" s="1"/>
  <c r="R65" i="11"/>
  <c r="S65" i="11" s="1"/>
  <c r="N65" i="11"/>
  <c r="P65" i="11" s="1"/>
  <c r="D65" i="11"/>
  <c r="R64" i="11"/>
  <c r="S64" i="11"/>
  <c r="N64" i="11"/>
  <c r="P64" i="11" s="1"/>
  <c r="Q64" i="11" s="1"/>
  <c r="D64" i="11"/>
  <c r="V63" i="11"/>
  <c r="M63" i="11"/>
  <c r="L63" i="11"/>
  <c r="K63" i="11"/>
  <c r="J63" i="11"/>
  <c r="I63" i="11"/>
  <c r="H63" i="11"/>
  <c r="G63" i="11"/>
  <c r="F63" i="11"/>
  <c r="E63" i="11"/>
  <c r="R62" i="11"/>
  <c r="R61" i="11" s="1"/>
  <c r="S62" i="11"/>
  <c r="S61" i="11" s="1"/>
  <c r="N62" i="11"/>
  <c r="N61" i="11" s="1"/>
  <c r="P62" i="11"/>
  <c r="P61" i="11" s="1"/>
  <c r="D62" i="11"/>
  <c r="D61" i="11" s="1"/>
  <c r="V61" i="11"/>
  <c r="M61" i="11"/>
  <c r="L61" i="11"/>
  <c r="K61" i="11"/>
  <c r="J61" i="11"/>
  <c r="I61" i="11"/>
  <c r="H61" i="11"/>
  <c r="G61" i="11"/>
  <c r="F61" i="11"/>
  <c r="E61" i="11"/>
  <c r="R60" i="11"/>
  <c r="S60" i="11" s="1"/>
  <c r="S59" i="11" s="1"/>
  <c r="N60" i="11"/>
  <c r="N59" i="11" s="1"/>
  <c r="D60" i="11"/>
  <c r="D59" i="11" s="1"/>
  <c r="V59" i="11"/>
  <c r="R59" i="11"/>
  <c r="M59" i="11"/>
  <c r="L59" i="11"/>
  <c r="K59" i="11"/>
  <c r="J59" i="11"/>
  <c r="I59" i="11"/>
  <c r="H59" i="11"/>
  <c r="G59" i="11"/>
  <c r="F59" i="11"/>
  <c r="E59" i="11"/>
  <c r="R58" i="11"/>
  <c r="S58" i="11" s="1"/>
  <c r="S57" i="11" s="1"/>
  <c r="N58" i="11"/>
  <c r="N57" i="11" s="1"/>
  <c r="D58" i="11"/>
  <c r="V57" i="11"/>
  <c r="R57" i="11"/>
  <c r="M57" i="11"/>
  <c r="L57" i="11"/>
  <c r="K57" i="11"/>
  <c r="J57" i="11"/>
  <c r="I57" i="11"/>
  <c r="H57" i="11"/>
  <c r="G57" i="11"/>
  <c r="F57" i="11"/>
  <c r="E57" i="11"/>
  <c r="D57" i="11"/>
  <c r="R56" i="11"/>
  <c r="R55" i="11" s="1"/>
  <c r="S56" i="11"/>
  <c r="S55" i="11" s="1"/>
  <c r="N56" i="11"/>
  <c r="P56" i="11" s="1"/>
  <c r="P55" i="11" s="1"/>
  <c r="D56" i="11"/>
  <c r="D55" i="11" s="1"/>
  <c r="V55" i="11"/>
  <c r="N55" i="11"/>
  <c r="M55" i="11"/>
  <c r="L55" i="11"/>
  <c r="K55" i="11"/>
  <c r="J55" i="11"/>
  <c r="I55" i="11"/>
  <c r="H55" i="11"/>
  <c r="G55" i="11"/>
  <c r="F55" i="11"/>
  <c r="E55" i="11"/>
  <c r="R54" i="11"/>
  <c r="S54" i="11"/>
  <c r="N54" i="11"/>
  <c r="P54" i="11" s="1"/>
  <c r="Q54" i="11" s="1"/>
  <c r="D54" i="11"/>
  <c r="R53" i="11"/>
  <c r="S53" i="11" s="1"/>
  <c r="N53" i="11"/>
  <c r="P53" i="11"/>
  <c r="D53" i="11"/>
  <c r="Q53" i="11"/>
  <c r="R52" i="11"/>
  <c r="S52" i="11" s="1"/>
  <c r="N52" i="11"/>
  <c r="P52" i="11"/>
  <c r="D52" i="11"/>
  <c r="R51" i="11"/>
  <c r="S51" i="11" s="1"/>
  <c r="N51" i="11"/>
  <c r="P51" i="11" s="1"/>
  <c r="D51" i="11"/>
  <c r="R50" i="11"/>
  <c r="S50" i="11" s="1"/>
  <c r="N50" i="11"/>
  <c r="P50" i="11" s="1"/>
  <c r="D50" i="11"/>
  <c r="R49" i="11"/>
  <c r="S49" i="11" s="1"/>
  <c r="N49" i="11"/>
  <c r="P49" i="11" s="1"/>
  <c r="D49" i="11"/>
  <c r="V48" i="11"/>
  <c r="M48" i="11"/>
  <c r="L48" i="11"/>
  <c r="K48" i="11"/>
  <c r="J48" i="11"/>
  <c r="I48" i="11"/>
  <c r="H48" i="11"/>
  <c r="G48" i="11"/>
  <c r="F48" i="11"/>
  <c r="E48" i="11"/>
  <c r="R47" i="11"/>
  <c r="S47" i="11"/>
  <c r="N47" i="11"/>
  <c r="D47" i="11"/>
  <c r="D46" i="11" s="1"/>
  <c r="V46" i="11"/>
  <c r="S46" i="11"/>
  <c r="R46" i="11"/>
  <c r="M46" i="11"/>
  <c r="L46" i="11"/>
  <c r="K46" i="11"/>
  <c r="J46" i="11"/>
  <c r="I46" i="11"/>
  <c r="H46" i="11"/>
  <c r="G46" i="11"/>
  <c r="F46" i="11"/>
  <c r="E46" i="11"/>
  <c r="R45" i="11"/>
  <c r="S45" i="11" s="1"/>
  <c r="N45" i="11"/>
  <c r="P45" i="11" s="1"/>
  <c r="Q45" i="11" s="1"/>
  <c r="D45" i="11"/>
  <c r="R44" i="11"/>
  <c r="S44" i="11"/>
  <c r="N44" i="11"/>
  <c r="P44" i="11"/>
  <c r="Q44" i="11" s="1"/>
  <c r="T44" i="11" s="1"/>
  <c r="D44" i="11"/>
  <c r="R43" i="11"/>
  <c r="S43" i="11" s="1"/>
  <c r="N43" i="11"/>
  <c r="P43" i="11" s="1"/>
  <c r="D43" i="11"/>
  <c r="Q43" i="11"/>
  <c r="R42" i="11"/>
  <c r="R40" i="11" s="1"/>
  <c r="N42" i="11"/>
  <c r="P42" i="11"/>
  <c r="D42" i="11"/>
  <c r="R41" i="11"/>
  <c r="S41" i="11"/>
  <c r="N41" i="11"/>
  <c r="P41" i="11" s="1"/>
  <c r="Q41" i="11" s="1"/>
  <c r="D41" i="11"/>
  <c r="V40" i="11"/>
  <c r="M40" i="11"/>
  <c r="L40" i="11"/>
  <c r="K40" i="11"/>
  <c r="J40" i="11"/>
  <c r="I40" i="11"/>
  <c r="H40" i="11"/>
  <c r="G40" i="11"/>
  <c r="F40" i="11"/>
  <c r="E40" i="11"/>
  <c r="R39" i="11"/>
  <c r="R38" i="11" s="1"/>
  <c r="N39" i="11"/>
  <c r="D39" i="11"/>
  <c r="D38" i="11" s="1"/>
  <c r="V38" i="11"/>
  <c r="M38" i="11"/>
  <c r="L38" i="11"/>
  <c r="K38" i="11"/>
  <c r="J38" i="11"/>
  <c r="I38" i="11"/>
  <c r="H38" i="11"/>
  <c r="G38" i="11"/>
  <c r="F38" i="11"/>
  <c r="E38" i="11"/>
  <c r="R37" i="11"/>
  <c r="S37" i="11" s="1"/>
  <c r="N37" i="11"/>
  <c r="P37" i="11"/>
  <c r="Q37" i="11" s="1"/>
  <c r="D37" i="11"/>
  <c r="R36" i="11"/>
  <c r="S36" i="11"/>
  <c r="N36" i="11"/>
  <c r="P36" i="11"/>
  <c r="Q36" i="11" s="1"/>
  <c r="D36" i="11"/>
  <c r="R35" i="11"/>
  <c r="S35" i="11"/>
  <c r="N35" i="11"/>
  <c r="P35" i="11" s="1"/>
  <c r="D35" i="11"/>
  <c r="Q35" i="11"/>
  <c r="R34" i="11"/>
  <c r="S34" i="11" s="1"/>
  <c r="N34" i="11"/>
  <c r="P34" i="11" s="1"/>
  <c r="D34" i="11"/>
  <c r="R33" i="11"/>
  <c r="N33" i="11"/>
  <c r="P33" i="11" s="1"/>
  <c r="D33" i="11"/>
  <c r="R32" i="11"/>
  <c r="S32" i="11"/>
  <c r="N32" i="11"/>
  <c r="P32" i="11" s="1"/>
  <c r="D32" i="11"/>
  <c r="R31" i="11"/>
  <c r="S31" i="11" s="1"/>
  <c r="N31" i="11"/>
  <c r="P31" i="11"/>
  <c r="D31" i="11"/>
  <c r="Q31" i="11"/>
  <c r="V30" i="11"/>
  <c r="M30" i="11"/>
  <c r="L30" i="11"/>
  <c r="K30" i="11"/>
  <c r="J30" i="11"/>
  <c r="I30" i="11"/>
  <c r="H30" i="11"/>
  <c r="G30" i="11"/>
  <c r="F30" i="11"/>
  <c r="E30" i="11"/>
  <c r="R29" i="11"/>
  <c r="S29" i="11"/>
  <c r="N29" i="11"/>
  <c r="P29" i="11" s="1"/>
  <c r="D29" i="11"/>
  <c r="R28" i="11"/>
  <c r="S28" i="11"/>
  <c r="N28" i="11"/>
  <c r="P28" i="11" s="1"/>
  <c r="Q28" i="11" s="1"/>
  <c r="D28" i="11"/>
  <c r="R27" i="11"/>
  <c r="S27" i="11" s="1"/>
  <c r="N27" i="11"/>
  <c r="P27" i="11"/>
  <c r="D27" i="11"/>
  <c r="Q27" i="11" s="1"/>
  <c r="Y27" i="11" s="1"/>
  <c r="R26" i="11"/>
  <c r="S26" i="11" s="1"/>
  <c r="N26" i="11"/>
  <c r="P26" i="11"/>
  <c r="D26" i="11"/>
  <c r="Q26" i="11"/>
  <c r="T26" i="11" s="1"/>
  <c r="R25" i="11"/>
  <c r="S25" i="11"/>
  <c r="N25" i="11"/>
  <c r="P25" i="11" s="1"/>
  <c r="Q25" i="11" s="1"/>
  <c r="D25" i="11"/>
  <c r="R24" i="11"/>
  <c r="N24" i="11"/>
  <c r="P24" i="11"/>
  <c r="D24" i="11"/>
  <c r="D23" i="11" s="1"/>
  <c r="Q24" i="11"/>
  <c r="V23" i="11"/>
  <c r="M23" i="11"/>
  <c r="L23" i="11"/>
  <c r="K23" i="11"/>
  <c r="J23" i="11"/>
  <c r="I23" i="11"/>
  <c r="H23" i="11"/>
  <c r="G23" i="11"/>
  <c r="F23" i="11"/>
  <c r="E23" i="11"/>
  <c r="R22" i="11"/>
  <c r="S22" i="11" s="1"/>
  <c r="N22" i="11"/>
  <c r="P22" i="11"/>
  <c r="D22" i="11"/>
  <c r="Q22" i="11"/>
  <c r="R21" i="11"/>
  <c r="S21" i="11" s="1"/>
  <c r="N21" i="11"/>
  <c r="P21" i="11" s="1"/>
  <c r="D21" i="11"/>
  <c r="R20" i="11"/>
  <c r="S20" i="11" s="1"/>
  <c r="N20" i="11"/>
  <c r="P20" i="11" s="1"/>
  <c r="Q20" i="11" s="1"/>
  <c r="Y20" i="11" s="1"/>
  <c r="D20" i="11"/>
  <c r="R19" i="11"/>
  <c r="S19" i="11"/>
  <c r="T19" i="11" s="1"/>
  <c r="U19" i="11" s="1"/>
  <c r="W19" i="11" s="1"/>
  <c r="N19" i="11"/>
  <c r="P19" i="11" s="1"/>
  <c r="Q19" i="11" s="1"/>
  <c r="D19" i="11"/>
  <c r="R18" i="11"/>
  <c r="S18" i="11"/>
  <c r="N18" i="11"/>
  <c r="P18" i="11"/>
  <c r="Q18" i="11" s="1"/>
  <c r="D18" i="11"/>
  <c r="R17" i="11"/>
  <c r="S17" i="11" s="1"/>
  <c r="N17" i="11"/>
  <c r="P17" i="11"/>
  <c r="D17" i="11"/>
  <c r="Q17" i="11"/>
  <c r="R16" i="11"/>
  <c r="S16" i="11" s="1"/>
  <c r="N16" i="11"/>
  <c r="P16" i="11"/>
  <c r="D16" i="11"/>
  <c r="R15" i="11"/>
  <c r="S15" i="11" s="1"/>
  <c r="Y15" i="11" s="1"/>
  <c r="N15" i="11"/>
  <c r="P15" i="11" s="1"/>
  <c r="D15" i="11"/>
  <c r="Q15" i="11"/>
  <c r="R14" i="11"/>
  <c r="S14" i="11" s="1"/>
  <c r="N14" i="11"/>
  <c r="P14" i="11" s="1"/>
  <c r="Q14" i="11" s="1"/>
  <c r="D14" i="11"/>
  <c r="R13" i="11"/>
  <c r="S13" i="11"/>
  <c r="N13" i="11"/>
  <c r="P13" i="11"/>
  <c r="D13" i="11"/>
  <c r="R12" i="11"/>
  <c r="S12" i="11"/>
  <c r="N12" i="11"/>
  <c r="P12" i="11"/>
  <c r="D12" i="11"/>
  <c r="Q12" i="11" s="1"/>
  <c r="T12" i="11" s="1"/>
  <c r="R11" i="11"/>
  <c r="N11" i="11"/>
  <c r="P11" i="11"/>
  <c r="D11" i="11"/>
  <c r="V10" i="11"/>
  <c r="V9" i="11" s="1"/>
  <c r="M10" i="11"/>
  <c r="M9" i="11" s="1"/>
  <c r="L10" i="11"/>
  <c r="L9" i="11" s="1"/>
  <c r="K10" i="11"/>
  <c r="J10" i="11"/>
  <c r="I10" i="11"/>
  <c r="H10" i="11"/>
  <c r="G10" i="11"/>
  <c r="G9" i="11" s="1"/>
  <c r="F10" i="11"/>
  <c r="E10" i="11"/>
  <c r="F9" i="11"/>
  <c r="T65" i="11" l="1"/>
  <c r="P88" i="11"/>
  <c r="T150" i="11"/>
  <c r="U150" i="11" s="1"/>
  <c r="W150" i="11" s="1"/>
  <c r="T138" i="11"/>
  <c r="U138" i="11" s="1"/>
  <c r="W138" i="11" s="1"/>
  <c r="Y64" i="11"/>
  <c r="S173" i="11"/>
  <c r="T177" i="11"/>
  <c r="U177" i="11" s="1"/>
  <c r="W177" i="11" s="1"/>
  <c r="Y177" i="11"/>
  <c r="E9" i="11"/>
  <c r="Y125" i="11"/>
  <c r="S82" i="11"/>
  <c r="T83" i="11"/>
  <c r="T82" i="11" s="1"/>
  <c r="T165" i="11"/>
  <c r="Q186" i="11"/>
  <c r="Q202" i="11"/>
  <c r="Q201" i="11" s="1"/>
  <c r="P201" i="11"/>
  <c r="Q191" i="11"/>
  <c r="P190" i="11"/>
  <c r="P23" i="11"/>
  <c r="U26" i="11"/>
  <c r="W26" i="11" s="1"/>
  <c r="Y25" i="11"/>
  <c r="N23" i="11"/>
  <c r="Q34" i="11"/>
  <c r="Q42" i="11"/>
  <c r="Q40" i="11" s="1"/>
  <c r="Q52" i="11"/>
  <c r="T52" i="11" s="1"/>
  <c r="U52" i="11" s="1"/>
  <c r="N10" i="11"/>
  <c r="T17" i="11"/>
  <c r="I9" i="11"/>
  <c r="R23" i="11"/>
  <c r="Y26" i="11"/>
  <c r="Q51" i="11"/>
  <c r="Y51" i="11" s="1"/>
  <c r="Q65" i="11"/>
  <c r="Q63" i="11" s="1"/>
  <c r="P75" i="11"/>
  <c r="R84" i="11"/>
  <c r="Q89" i="11"/>
  <c r="T89" i="11" s="1"/>
  <c r="N101" i="11"/>
  <c r="R101" i="11"/>
  <c r="Q125" i="11"/>
  <c r="N171" i="11"/>
  <c r="Q174" i="11"/>
  <c r="Q173" i="11" s="1"/>
  <c r="T179" i="11"/>
  <c r="N183" i="11"/>
  <c r="Q185" i="11"/>
  <c r="N186" i="11"/>
  <c r="P186" i="11" s="1"/>
  <c r="N190" i="11"/>
  <c r="J9" i="11"/>
  <c r="N40" i="11"/>
  <c r="S42" i="11"/>
  <c r="Y42" i="11" s="1"/>
  <c r="D40" i="11"/>
  <c r="Y45" i="11"/>
  <c r="R80" i="11"/>
  <c r="P81" i="11"/>
  <c r="R98" i="11"/>
  <c r="R104" i="11"/>
  <c r="P120" i="11"/>
  <c r="Q120" i="11" s="1"/>
  <c r="P137" i="11"/>
  <c r="Q137" i="11" s="1"/>
  <c r="Q144" i="11"/>
  <c r="Q143" i="11" s="1"/>
  <c r="D147" i="11"/>
  <c r="N147" i="11"/>
  <c r="R147" i="11"/>
  <c r="D162" i="11"/>
  <c r="R162" i="11"/>
  <c r="S170" i="11"/>
  <c r="S169" i="11" s="1"/>
  <c r="P175" i="11"/>
  <c r="D175" i="11"/>
  <c r="K183" i="11"/>
  <c r="K9" i="11" s="1"/>
  <c r="S184" i="11"/>
  <c r="S189" i="11"/>
  <c r="S188" i="11" s="1"/>
  <c r="R194" i="11"/>
  <c r="T41" i="11"/>
  <c r="Y90" i="11"/>
  <c r="Y91" i="11"/>
  <c r="Y93" i="11"/>
  <c r="D121" i="11"/>
  <c r="T151" i="11"/>
  <c r="Q32" i="11"/>
  <c r="T32" i="11" s="1"/>
  <c r="U32" i="11" s="1"/>
  <c r="W32" i="11" s="1"/>
  <c r="T93" i="11"/>
  <c r="U93" i="11" s="1"/>
  <c r="W93" i="11" s="1"/>
  <c r="Q123" i="11"/>
  <c r="Y149" i="11"/>
  <c r="Q153" i="11"/>
  <c r="Y163" i="11"/>
  <c r="Q167" i="11"/>
  <c r="R173" i="11"/>
  <c r="R175" i="11"/>
  <c r="E183" i="11"/>
  <c r="S200" i="11"/>
  <c r="Q77" i="11"/>
  <c r="Q95" i="11"/>
  <c r="Y95" i="11" s="1"/>
  <c r="Q103" i="11"/>
  <c r="Q116" i="11"/>
  <c r="T116" i="11" s="1"/>
  <c r="Q122" i="11"/>
  <c r="R136" i="11"/>
  <c r="N162" i="11"/>
  <c r="Q16" i="11"/>
  <c r="Y16" i="11" s="1"/>
  <c r="Q50" i="11"/>
  <c r="D74" i="11"/>
  <c r="T35" i="11"/>
  <c r="U35" i="11" s="1"/>
  <c r="W35" i="11" s="1"/>
  <c r="Q78" i="11"/>
  <c r="Y78" i="11" s="1"/>
  <c r="R86" i="11"/>
  <c r="Q102" i="11"/>
  <c r="Y102" i="11" s="1"/>
  <c r="N114" i="11"/>
  <c r="R114" i="11"/>
  <c r="N121" i="11"/>
  <c r="Q140" i="11"/>
  <c r="T140" i="11" s="1"/>
  <c r="X140" i="11" s="1"/>
  <c r="R156" i="11"/>
  <c r="P162" i="11"/>
  <c r="Q165" i="11"/>
  <c r="Q176" i="11"/>
  <c r="T176" i="11" s="1"/>
  <c r="T175" i="11" s="1"/>
  <c r="Q187" i="11"/>
  <c r="Y187" i="11" s="1"/>
  <c r="Q197" i="11"/>
  <c r="Y197" i="11" s="1"/>
  <c r="U12" i="11"/>
  <c r="W12" i="11" s="1"/>
  <c r="Y14" i="11"/>
  <c r="T14" i="11"/>
  <c r="Y22" i="11"/>
  <c r="T22" i="11"/>
  <c r="Q13" i="11"/>
  <c r="Y13" i="11" s="1"/>
  <c r="S11" i="11"/>
  <c r="R10" i="11"/>
  <c r="T18" i="11"/>
  <c r="Q21" i="11"/>
  <c r="Y21" i="11" s="1"/>
  <c r="Y44" i="11"/>
  <c r="Y17" i="11"/>
  <c r="Y19" i="11"/>
  <c r="N30" i="11"/>
  <c r="R30" i="11"/>
  <c r="S33" i="11"/>
  <c r="T36" i="11"/>
  <c r="T54" i="11"/>
  <c r="U91" i="11"/>
  <c r="W91" i="11" s="1"/>
  <c r="T15" i="11"/>
  <c r="X19" i="11"/>
  <c r="T20" i="11"/>
  <c r="Y31" i="11"/>
  <c r="Y35" i="11"/>
  <c r="T37" i="11"/>
  <c r="Y37" i="11"/>
  <c r="Y41" i="11"/>
  <c r="Y43" i="11"/>
  <c r="T43" i="11"/>
  <c r="Y50" i="11"/>
  <c r="T50" i="11"/>
  <c r="S24" i="11"/>
  <c r="X32" i="11"/>
  <c r="Q49" i="11"/>
  <c r="Q48" i="11" s="1"/>
  <c r="P48" i="11"/>
  <c r="Y66" i="11"/>
  <c r="T66" i="11"/>
  <c r="Q99" i="11"/>
  <c r="P98" i="11"/>
  <c r="U44" i="11"/>
  <c r="W44" i="11" s="1"/>
  <c r="X44" i="11"/>
  <c r="Y49" i="11"/>
  <c r="U65" i="11"/>
  <c r="W65" i="11" s="1"/>
  <c r="U113" i="11"/>
  <c r="W113" i="11" s="1"/>
  <c r="Q11" i="11"/>
  <c r="P10" i="11"/>
  <c r="P30" i="11"/>
  <c r="T16" i="11"/>
  <c r="U17" i="11"/>
  <c r="W17" i="11" s="1"/>
  <c r="Y28" i="11"/>
  <c r="T28" i="11"/>
  <c r="Y34" i="11"/>
  <c r="Q33" i="11"/>
  <c r="Q30" i="11" s="1"/>
  <c r="T34" i="11"/>
  <c r="T13" i="11"/>
  <c r="T25" i="11"/>
  <c r="P39" i="11"/>
  <c r="N38" i="11"/>
  <c r="N48" i="11"/>
  <c r="T49" i="11"/>
  <c r="P63" i="11"/>
  <c r="Y65" i="11"/>
  <c r="S84" i="11"/>
  <c r="N88" i="11"/>
  <c r="T90" i="11"/>
  <c r="U140" i="11"/>
  <c r="W140" i="11" s="1"/>
  <c r="D10" i="11"/>
  <c r="Y12" i="11"/>
  <c r="T27" i="11"/>
  <c r="Y36" i="11"/>
  <c r="S39" i="11"/>
  <c r="Q56" i="11"/>
  <c r="Q62" i="11"/>
  <c r="Y62" i="11" s="1"/>
  <c r="Y61" i="11" s="1"/>
  <c r="D63" i="11"/>
  <c r="S70" i="11"/>
  <c r="S74" i="11"/>
  <c r="T87" i="11"/>
  <c r="Y92" i="11"/>
  <c r="T92" i="11"/>
  <c r="P96" i="11"/>
  <c r="Q97" i="11"/>
  <c r="Q96" i="11" s="1"/>
  <c r="Q100" i="11"/>
  <c r="T100" i="11" s="1"/>
  <c r="S103" i="11"/>
  <c r="P104" i="11"/>
  <c r="S110" i="11"/>
  <c r="R109" i="11"/>
  <c r="S134" i="11"/>
  <c r="Y140" i="11"/>
  <c r="P40" i="11"/>
  <c r="D48" i="11"/>
  <c r="T53" i="11"/>
  <c r="R63" i="11"/>
  <c r="S63" i="11"/>
  <c r="T79" i="11"/>
  <c r="Q85" i="11"/>
  <c r="Q84" i="11" s="1"/>
  <c r="D88" i="11"/>
  <c r="S88" i="11"/>
  <c r="U118" i="11"/>
  <c r="W118" i="11" s="1"/>
  <c r="T120" i="11"/>
  <c r="Q119" i="11"/>
  <c r="Y126" i="11"/>
  <c r="T126" i="11"/>
  <c r="U165" i="11"/>
  <c r="W165" i="11" s="1"/>
  <c r="X165" i="11"/>
  <c r="D30" i="11"/>
  <c r="Y32" i="11"/>
  <c r="T45" i="11"/>
  <c r="R48" i="11"/>
  <c r="Y53" i="11"/>
  <c r="P58" i="11"/>
  <c r="P60" i="11"/>
  <c r="T64" i="11"/>
  <c r="T76" i="11"/>
  <c r="R74" i="11"/>
  <c r="Y79" i="11"/>
  <c r="X93" i="11"/>
  <c r="S97" i="11"/>
  <c r="S99" i="11"/>
  <c r="P101" i="11"/>
  <c r="Q106" i="11"/>
  <c r="Q104" i="11" s="1"/>
  <c r="U151" i="11"/>
  <c r="W151" i="11" s="1"/>
  <c r="Q162" i="11"/>
  <c r="T67" i="11"/>
  <c r="P69" i="11"/>
  <c r="N68" i="11"/>
  <c r="P74" i="11"/>
  <c r="Q75" i="11"/>
  <c r="Y75" i="11" s="1"/>
  <c r="T77" i="11"/>
  <c r="U83" i="11"/>
  <c r="T95" i="11"/>
  <c r="Q101" i="11"/>
  <c r="Y105" i="11"/>
  <c r="Y118" i="11"/>
  <c r="Y120" i="11"/>
  <c r="Y119" i="11" s="1"/>
  <c r="Y18" i="11"/>
  <c r="P47" i="11"/>
  <c r="N46" i="11"/>
  <c r="S48" i="11"/>
  <c r="Y54" i="11"/>
  <c r="N63" i="11"/>
  <c r="Y67" i="11"/>
  <c r="Q71" i="11"/>
  <c r="Y71" i="11" s="1"/>
  <c r="Y70" i="11" s="1"/>
  <c r="Q73" i="11"/>
  <c r="Y73" i="11" s="1"/>
  <c r="Y72" i="11" s="1"/>
  <c r="P72" i="11"/>
  <c r="Q108" i="11"/>
  <c r="Q107" i="11" s="1"/>
  <c r="P107" i="11"/>
  <c r="S111" i="11"/>
  <c r="Y113" i="11"/>
  <c r="P114" i="11"/>
  <c r="Y123" i="11"/>
  <c r="S121" i="11"/>
  <c r="Y124" i="11"/>
  <c r="T124" i="11"/>
  <c r="Q161" i="11"/>
  <c r="Q160" i="11" s="1"/>
  <c r="P160" i="11"/>
  <c r="Y168" i="11"/>
  <c r="T168" i="11"/>
  <c r="W172" i="11"/>
  <c r="W171" i="11" s="1"/>
  <c r="U171" i="11"/>
  <c r="Q29" i="11"/>
  <c r="Q23" i="11" s="1"/>
  <c r="T31" i="11"/>
  <c r="S40" i="11"/>
  <c r="S68" i="11"/>
  <c r="T105" i="11"/>
  <c r="Y116" i="11"/>
  <c r="Y141" i="11"/>
  <c r="S136" i="11"/>
  <c r="T141" i="11"/>
  <c r="U176" i="11"/>
  <c r="S101" i="11"/>
  <c r="T127" i="11"/>
  <c r="Y77" i="11"/>
  <c r="Y83" i="11"/>
  <c r="Y82" i="11" s="1"/>
  <c r="T94" i="11"/>
  <c r="T102" i="11"/>
  <c r="S106" i="11"/>
  <c r="P110" i="11"/>
  <c r="N109" i="11"/>
  <c r="P119" i="11"/>
  <c r="P121" i="11"/>
  <c r="Y127" i="11"/>
  <c r="P130" i="11"/>
  <c r="P133" i="11"/>
  <c r="N132" i="11"/>
  <c r="P136" i="11"/>
  <c r="Y144" i="11"/>
  <c r="Y143" i="11" s="1"/>
  <c r="Q146" i="11"/>
  <c r="Q145" i="11" s="1"/>
  <c r="S152" i="11"/>
  <c r="S147" i="11" s="1"/>
  <c r="P159" i="11"/>
  <c r="N158" i="11"/>
  <c r="Y164" i="11"/>
  <c r="T164" i="11"/>
  <c r="Y165" i="11"/>
  <c r="N169" i="11"/>
  <c r="Q170" i="11"/>
  <c r="Q169" i="11" s="1"/>
  <c r="X172" i="11"/>
  <c r="X171" i="11" s="1"/>
  <c r="Y172" i="11"/>
  <c r="Y171" i="11" s="1"/>
  <c r="S171" i="11"/>
  <c r="R107" i="11"/>
  <c r="S117" i="11"/>
  <c r="R130" i="11"/>
  <c r="S133" i="11"/>
  <c r="D136" i="11"/>
  <c r="Y138" i="11"/>
  <c r="T144" i="11"/>
  <c r="X148" i="11"/>
  <c r="Y148" i="11"/>
  <c r="X150" i="11"/>
  <c r="Y157" i="11"/>
  <c r="Y156" i="11" s="1"/>
  <c r="N160" i="11"/>
  <c r="S166" i="11"/>
  <c r="T171" i="11"/>
  <c r="X177" i="11"/>
  <c r="P181" i="11"/>
  <c r="Q182" i="11"/>
  <c r="Q181" i="11" s="1"/>
  <c r="T186" i="11"/>
  <c r="Y186" i="11"/>
  <c r="Y128" i="11"/>
  <c r="T153" i="11"/>
  <c r="Q155" i="11"/>
  <c r="Q154" i="11" s="1"/>
  <c r="P154" i="11"/>
  <c r="Y178" i="11"/>
  <c r="T178" i="11"/>
  <c r="Q189" i="11"/>
  <c r="T189" i="11" s="1"/>
  <c r="P188" i="11"/>
  <c r="T197" i="11"/>
  <c r="T123" i="11"/>
  <c r="R121" i="11"/>
  <c r="T128" i="11"/>
  <c r="Q139" i="11"/>
  <c r="Y139" i="11" s="1"/>
  <c r="Y142" i="11"/>
  <c r="Q147" i="11"/>
  <c r="S160" i="11"/>
  <c r="Y161" i="11"/>
  <c r="Y160" i="11" s="1"/>
  <c r="Y167" i="11"/>
  <c r="U179" i="11"/>
  <c r="W179" i="11" s="1"/>
  <c r="Q112" i="11"/>
  <c r="Q111" i="11" s="1"/>
  <c r="Q115" i="11"/>
  <c r="T115" i="11" s="1"/>
  <c r="Y122" i="11"/>
  <c r="T125" i="11"/>
  <c r="Q129" i="11"/>
  <c r="Q121" i="11" s="1"/>
  <c r="T131" i="11"/>
  <c r="Q135" i="11"/>
  <c r="Q134" i="11" s="1"/>
  <c r="T137" i="11"/>
  <c r="T142" i="11"/>
  <c r="Y151" i="11"/>
  <c r="Y153" i="11"/>
  <c r="S154" i="11"/>
  <c r="T163" i="11"/>
  <c r="S162" i="11"/>
  <c r="Y179" i="11"/>
  <c r="S183" i="11"/>
  <c r="Q184" i="11"/>
  <c r="P183" i="11"/>
  <c r="D183" i="11"/>
  <c r="T191" i="11"/>
  <c r="Q190" i="11"/>
  <c r="T196" i="11"/>
  <c r="Y196" i="11"/>
  <c r="Q76" i="11"/>
  <c r="Y76" i="11" s="1"/>
  <c r="Y89" i="11"/>
  <c r="T122" i="11"/>
  <c r="Y131" i="11"/>
  <c r="Y130" i="11" s="1"/>
  <c r="Y137" i="11"/>
  <c r="Y136" i="11" s="1"/>
  <c r="P147" i="11"/>
  <c r="T149" i="11"/>
  <c r="T157" i="11"/>
  <c r="S156" i="11"/>
  <c r="T161" i="11"/>
  <c r="T167" i="11"/>
  <c r="Y170" i="11"/>
  <c r="Y169" i="11" s="1"/>
  <c r="S175" i="11"/>
  <c r="Q180" i="11"/>
  <c r="T180" i="11" s="1"/>
  <c r="T187" i="11"/>
  <c r="Y150" i="11"/>
  <c r="R181" i="11"/>
  <c r="P195" i="11"/>
  <c r="S199" i="11"/>
  <c r="Y191" i="11"/>
  <c r="Y190" i="11" s="1"/>
  <c r="Q193" i="11"/>
  <c r="Y193" i="11" s="1"/>
  <c r="Y192" i="11" s="1"/>
  <c r="S194" i="11"/>
  <c r="T202" i="11"/>
  <c r="H183" i="11"/>
  <c r="H9" i="11" s="1"/>
  <c r="T198" i="11"/>
  <c r="P200" i="11"/>
  <c r="N199" i="11"/>
  <c r="S201" i="11"/>
  <c r="W52" i="11" l="1"/>
  <c r="X52" i="11"/>
  <c r="Y202" i="11"/>
  <c r="Y201" i="11" s="1"/>
  <c r="Y176" i="11"/>
  <c r="Y155" i="11"/>
  <c r="Y154" i="11" s="1"/>
  <c r="X138" i="11"/>
  <c r="T85" i="11"/>
  <c r="T129" i="11"/>
  <c r="T174" i="11"/>
  <c r="Y63" i="11"/>
  <c r="X26" i="11"/>
  <c r="T78" i="11"/>
  <c r="Y129" i="11"/>
  <c r="U41" i="11"/>
  <c r="X41" i="11" s="1"/>
  <c r="Y185" i="11"/>
  <c r="T185" i="11"/>
  <c r="U185" i="11" s="1"/>
  <c r="W185" i="11" s="1"/>
  <c r="T51" i="11"/>
  <c r="U51" i="11" s="1"/>
  <c r="W51" i="11" s="1"/>
  <c r="Y100" i="11"/>
  <c r="T42" i="11"/>
  <c r="T40" i="11" s="1"/>
  <c r="Y174" i="11"/>
  <c r="Y173" i="11" s="1"/>
  <c r="Q88" i="11"/>
  <c r="Y121" i="11"/>
  <c r="T29" i="11"/>
  <c r="Q81" i="11"/>
  <c r="P80" i="11"/>
  <c r="Y180" i="11"/>
  <c r="Y29" i="11"/>
  <c r="N9" i="11"/>
  <c r="U116" i="11"/>
  <c r="W116" i="11" s="1"/>
  <c r="X116" i="11"/>
  <c r="Y52" i="11"/>
  <c r="U100" i="11"/>
  <c r="W100" i="11" s="1"/>
  <c r="T188" i="11"/>
  <c r="U189" i="11"/>
  <c r="X189" i="11" s="1"/>
  <c r="X188" i="11" s="1"/>
  <c r="U115" i="11"/>
  <c r="X115" i="11" s="1"/>
  <c r="P199" i="11"/>
  <c r="Q200" i="11"/>
  <c r="U180" i="11"/>
  <c r="W180" i="11" s="1"/>
  <c r="U191" i="11"/>
  <c r="X191" i="11" s="1"/>
  <c r="X190" i="11" s="1"/>
  <c r="T190" i="11"/>
  <c r="T170" i="11"/>
  <c r="U131" i="11"/>
  <c r="X131" i="11" s="1"/>
  <c r="X130" i="11" s="1"/>
  <c r="T130" i="11"/>
  <c r="U123" i="11"/>
  <c r="W123" i="11" s="1"/>
  <c r="U153" i="11"/>
  <c r="W153" i="11" s="1"/>
  <c r="Q175" i="11"/>
  <c r="U53" i="11"/>
  <c r="W53" i="11" s="1"/>
  <c r="X53" i="11"/>
  <c r="U202" i="11"/>
  <c r="T201" i="11"/>
  <c r="X202" i="11"/>
  <c r="X201" i="11" s="1"/>
  <c r="U157" i="11"/>
  <c r="T156" i="11"/>
  <c r="Y88" i="11"/>
  <c r="T146" i="11"/>
  <c r="T182" i="11"/>
  <c r="U197" i="11"/>
  <c r="W197" i="11" s="1"/>
  <c r="X179" i="11"/>
  <c r="S132" i="11"/>
  <c r="U164" i="11"/>
  <c r="W164" i="11" s="1"/>
  <c r="X164" i="11"/>
  <c r="W176" i="11"/>
  <c r="U175" i="11"/>
  <c r="U31" i="11"/>
  <c r="X31" i="11" s="1"/>
  <c r="Q47" i="11"/>
  <c r="P46" i="11"/>
  <c r="U77" i="11"/>
  <c r="W77" i="11" s="1"/>
  <c r="Y135" i="11"/>
  <c r="Y134" i="11" s="1"/>
  <c r="Y108" i="11"/>
  <c r="Y107" i="11" s="1"/>
  <c r="T56" i="11"/>
  <c r="Q55" i="11"/>
  <c r="Y74" i="11"/>
  <c r="P38" i="11"/>
  <c r="Q39" i="11"/>
  <c r="Q38" i="11" s="1"/>
  <c r="U28" i="11"/>
  <c r="W28" i="11" s="1"/>
  <c r="Q10" i="11"/>
  <c r="Y85" i="11"/>
  <c r="Y84" i="11" s="1"/>
  <c r="U37" i="11"/>
  <c r="W37" i="11" s="1"/>
  <c r="U15" i="11"/>
  <c r="W15" i="11" s="1"/>
  <c r="T21" i="11"/>
  <c r="U18" i="11"/>
  <c r="W18" i="11" s="1"/>
  <c r="Y175" i="11"/>
  <c r="U149" i="11"/>
  <c r="X149" i="11"/>
  <c r="U163" i="11"/>
  <c r="X163" i="11" s="1"/>
  <c r="Y146" i="11"/>
  <c r="Y145" i="11" s="1"/>
  <c r="U125" i="11"/>
  <c r="W125" i="11" s="1"/>
  <c r="Y182" i="11"/>
  <c r="Y181" i="11" s="1"/>
  <c r="U178" i="11"/>
  <c r="W178" i="11" s="1"/>
  <c r="X178" i="11"/>
  <c r="Y166" i="11"/>
  <c r="Y162" i="11" s="1"/>
  <c r="T166" i="11"/>
  <c r="T162" i="11" s="1"/>
  <c r="U94" i="11"/>
  <c r="W94" i="11" s="1"/>
  <c r="X176" i="11"/>
  <c r="Q74" i="11"/>
  <c r="T75" i="11"/>
  <c r="Y99" i="11"/>
  <c r="Y98" i="11" s="1"/>
  <c r="T99" i="11"/>
  <c r="S98" i="11"/>
  <c r="Q136" i="11"/>
  <c r="T119" i="11"/>
  <c r="U120" i="11"/>
  <c r="X120" i="11"/>
  <c r="X119" i="11" s="1"/>
  <c r="U79" i="11"/>
  <c r="W79" i="11" s="1"/>
  <c r="T108" i="11"/>
  <c r="U92" i="11"/>
  <c r="W92" i="11" s="1"/>
  <c r="S38" i="11"/>
  <c r="Y39" i="11"/>
  <c r="Y38" i="11" s="1"/>
  <c r="U25" i="11"/>
  <c r="W25" i="11" s="1"/>
  <c r="X113" i="11"/>
  <c r="U43" i="11"/>
  <c r="W43" i="11" s="1"/>
  <c r="U36" i="11"/>
  <c r="W36" i="11" s="1"/>
  <c r="X36" i="11"/>
  <c r="Y56" i="11"/>
  <c r="Y55" i="11" s="1"/>
  <c r="X17" i="11"/>
  <c r="T193" i="11"/>
  <c r="Q192" i="11"/>
  <c r="Q183" i="11"/>
  <c r="T184" i="11"/>
  <c r="U142" i="11"/>
  <c r="W142" i="11" s="1"/>
  <c r="U186" i="11"/>
  <c r="W186" i="11" s="1"/>
  <c r="Y117" i="11"/>
  <c r="T117" i="11"/>
  <c r="U105" i="11"/>
  <c r="T155" i="11"/>
  <c r="U95" i="11"/>
  <c r="W95" i="11" s="1"/>
  <c r="X151" i="11"/>
  <c r="S96" i="11"/>
  <c r="Y97" i="11"/>
  <c r="Y96" i="11" s="1"/>
  <c r="T97" i="11"/>
  <c r="U76" i="11"/>
  <c r="W76" i="11" s="1"/>
  <c r="U45" i="11"/>
  <c r="W45" i="11" s="1"/>
  <c r="U129" i="11"/>
  <c r="W129" i="11" s="1"/>
  <c r="X118" i="11"/>
  <c r="U13" i="11"/>
  <c r="W13" i="11" s="1"/>
  <c r="X13" i="11"/>
  <c r="W41" i="11"/>
  <c r="Q98" i="11"/>
  <c r="R9" i="11"/>
  <c r="U14" i="11"/>
  <c r="W14" i="11" s="1"/>
  <c r="U167" i="11"/>
  <c r="W167" i="11" s="1"/>
  <c r="U196" i="11"/>
  <c r="W196" i="11" s="1"/>
  <c r="U137" i="11"/>
  <c r="X137" i="11" s="1"/>
  <c r="Q114" i="11"/>
  <c r="Y115" i="11"/>
  <c r="U128" i="11"/>
  <c r="W128" i="11" s="1"/>
  <c r="X128" i="11"/>
  <c r="Q188" i="11"/>
  <c r="Y189" i="11"/>
  <c r="Y188" i="11" s="1"/>
  <c r="T143" i="11"/>
  <c r="U144" i="11"/>
  <c r="Q159" i="11"/>
  <c r="P158" i="11"/>
  <c r="U85" i="11"/>
  <c r="X85" i="11" s="1"/>
  <c r="X84" i="11" s="1"/>
  <c r="T84" i="11"/>
  <c r="T63" i="11"/>
  <c r="U64" i="11"/>
  <c r="U174" i="11"/>
  <c r="X174" i="11" s="1"/>
  <c r="X173" i="11" s="1"/>
  <c r="T173" i="11"/>
  <c r="S114" i="11"/>
  <c r="Y103" i="11"/>
  <c r="Y101" i="11" s="1"/>
  <c r="T103" i="11"/>
  <c r="T101" i="11" s="1"/>
  <c r="U89" i="11"/>
  <c r="X89" i="11" s="1"/>
  <c r="T88" i="11"/>
  <c r="U27" i="11"/>
  <c r="W27" i="11" s="1"/>
  <c r="U90" i="11"/>
  <c r="W90" i="11" s="1"/>
  <c r="U49" i="11"/>
  <c r="X49" i="11" s="1"/>
  <c r="T48" i="11"/>
  <c r="X34" i="11"/>
  <c r="U34" i="11"/>
  <c r="W34" i="11" s="1"/>
  <c r="U16" i="11"/>
  <c r="W16" i="11" s="1"/>
  <c r="U66" i="11"/>
  <c r="W66" i="11" s="1"/>
  <c r="X66" i="11"/>
  <c r="S23" i="11"/>
  <c r="T24" i="11"/>
  <c r="Y24" i="11"/>
  <c r="Y23" i="11" s="1"/>
  <c r="Y40" i="11"/>
  <c r="X91" i="11"/>
  <c r="Y33" i="11"/>
  <c r="Y30" i="11" s="1"/>
  <c r="T33" i="11"/>
  <c r="T30" i="11" s="1"/>
  <c r="S30" i="11"/>
  <c r="X35" i="11"/>
  <c r="T11" i="11"/>
  <c r="Y11" i="11"/>
  <c r="Y10" i="11" s="1"/>
  <c r="S10" i="11"/>
  <c r="U187" i="11"/>
  <c r="W187" i="11" s="1"/>
  <c r="Y184" i="11"/>
  <c r="Y183" i="11" s="1"/>
  <c r="Y152" i="11"/>
  <c r="Y147" i="11" s="1"/>
  <c r="T152" i="11"/>
  <c r="Q133" i="11"/>
  <c r="Q132" i="11" s="1"/>
  <c r="P132" i="11"/>
  <c r="Q110" i="11"/>
  <c r="Q109" i="11" s="1"/>
  <c r="P109" i="11"/>
  <c r="U127" i="11"/>
  <c r="W127" i="11" s="1"/>
  <c r="X127" i="11"/>
  <c r="U141" i="11"/>
  <c r="W141" i="11" s="1"/>
  <c r="U168" i="11"/>
  <c r="W168" i="11" s="1"/>
  <c r="X168" i="11"/>
  <c r="U124" i="11"/>
  <c r="W124" i="11" s="1"/>
  <c r="X124" i="11"/>
  <c r="Q72" i="11"/>
  <c r="T73" i="11"/>
  <c r="U82" i="11"/>
  <c r="W83" i="11"/>
  <c r="W82" i="11" s="1"/>
  <c r="P68" i="11"/>
  <c r="Q69" i="11"/>
  <c r="T139" i="11"/>
  <c r="T136" i="11" s="1"/>
  <c r="Q60" i="11"/>
  <c r="P59" i="11"/>
  <c r="U126" i="11"/>
  <c r="W126" i="11" s="1"/>
  <c r="T86" i="11"/>
  <c r="U87" i="11"/>
  <c r="X87" i="11" s="1"/>
  <c r="X86" i="11" s="1"/>
  <c r="X65" i="11"/>
  <c r="U50" i="11"/>
  <c r="W50" i="11" s="1"/>
  <c r="X50" i="11"/>
  <c r="X20" i="11"/>
  <c r="U20" i="11"/>
  <c r="W20" i="11" s="1"/>
  <c r="U54" i="11"/>
  <c r="W54" i="11" s="1"/>
  <c r="U29" i="11"/>
  <c r="W29" i="11" s="1"/>
  <c r="U161" i="11"/>
  <c r="X161" i="11" s="1"/>
  <c r="X160" i="11" s="1"/>
  <c r="T160" i="11"/>
  <c r="Q195" i="11"/>
  <c r="P194" i="11"/>
  <c r="U122" i="11"/>
  <c r="X122" i="11"/>
  <c r="T121" i="11"/>
  <c r="X185" i="11"/>
  <c r="T106" i="11"/>
  <c r="T104" i="11" s="1"/>
  <c r="Y106" i="11"/>
  <c r="Y104" i="11" s="1"/>
  <c r="T112" i="11"/>
  <c r="T71" i="11"/>
  <c r="Q70" i="11"/>
  <c r="S104" i="11"/>
  <c r="X83" i="11"/>
  <c r="X82" i="11" s="1"/>
  <c r="U67" i="11"/>
  <c r="W67" i="11" s="1"/>
  <c r="Q58" i="11"/>
  <c r="P57" i="11"/>
  <c r="T135" i="11"/>
  <c r="S109" i="11"/>
  <c r="T110" i="11"/>
  <c r="T62" i="11"/>
  <c r="Q61" i="11"/>
  <c r="D9" i="11"/>
  <c r="X51" i="11"/>
  <c r="Y48" i="11"/>
  <c r="U22" i="11"/>
  <c r="W22" i="11" s="1"/>
  <c r="X12" i="11"/>
  <c r="U198" i="11"/>
  <c r="W198" i="11" s="1"/>
  <c r="U102" i="11"/>
  <c r="X102" i="11"/>
  <c r="Y112" i="11"/>
  <c r="Y111" i="11" s="1"/>
  <c r="X28" i="11" l="1"/>
  <c r="X67" i="11"/>
  <c r="X54" i="11"/>
  <c r="X48" i="11" s="1"/>
  <c r="X16" i="11"/>
  <c r="X90" i="11"/>
  <c r="Y114" i="11"/>
  <c r="X14" i="11"/>
  <c r="X92" i="11"/>
  <c r="X88" i="11" s="1"/>
  <c r="X15" i="11"/>
  <c r="P9" i="11"/>
  <c r="X187" i="11"/>
  <c r="X27" i="11"/>
  <c r="X95" i="11"/>
  <c r="X94" i="11"/>
  <c r="X18" i="11"/>
  <c r="X141" i="11"/>
  <c r="U42" i="11"/>
  <c r="W42" i="11" s="1"/>
  <c r="Q80" i="11"/>
  <c r="T81" i="11"/>
  <c r="Y81" i="11"/>
  <c r="Y80" i="11" s="1"/>
  <c r="U78" i="11"/>
  <c r="W78" i="11" s="1"/>
  <c r="X78" i="11"/>
  <c r="Q194" i="11"/>
  <c r="T195" i="11"/>
  <c r="Y195" i="11"/>
  <c r="Y194" i="11" s="1"/>
  <c r="W64" i="11"/>
  <c r="W63" i="11" s="1"/>
  <c r="U63" i="11"/>
  <c r="T134" i="11"/>
  <c r="U135" i="11"/>
  <c r="X135" i="11" s="1"/>
  <c r="X134" i="11" s="1"/>
  <c r="Q68" i="11"/>
  <c r="Y69" i="11"/>
  <c r="Y68" i="11" s="1"/>
  <c r="T69" i="11"/>
  <c r="U152" i="11"/>
  <c r="W152" i="11" s="1"/>
  <c r="T147" i="11"/>
  <c r="W144" i="11"/>
  <c r="W143" i="11" s="1"/>
  <c r="U143" i="11"/>
  <c r="U117" i="11"/>
  <c r="W117" i="11" s="1"/>
  <c r="T183" i="11"/>
  <c r="U184" i="11"/>
  <c r="X184" i="11"/>
  <c r="X25" i="11"/>
  <c r="T107" i="11"/>
  <c r="U108" i="11"/>
  <c r="X108" i="11" s="1"/>
  <c r="X107" i="11" s="1"/>
  <c r="W157" i="11"/>
  <c r="W156" i="11" s="1"/>
  <c r="U156" i="11"/>
  <c r="T114" i="11"/>
  <c r="X100" i="11"/>
  <c r="X22" i="11"/>
  <c r="Q59" i="11"/>
  <c r="T60" i="11"/>
  <c r="Y60" i="11"/>
  <c r="Y59" i="11" s="1"/>
  <c r="T10" i="11"/>
  <c r="U11" i="11"/>
  <c r="X11" i="11" s="1"/>
  <c r="X144" i="11"/>
  <c r="X143" i="11" s="1"/>
  <c r="X196" i="11"/>
  <c r="X76" i="11"/>
  <c r="T39" i="11"/>
  <c r="X79" i="11"/>
  <c r="X37" i="11"/>
  <c r="X77" i="11"/>
  <c r="W31" i="11"/>
  <c r="W30" i="11" s="1"/>
  <c r="X197" i="11"/>
  <c r="X157" i="11"/>
  <c r="X156" i="11" s="1"/>
  <c r="X180" i="11"/>
  <c r="X175" i="11" s="1"/>
  <c r="U62" i="11"/>
  <c r="X62" i="11" s="1"/>
  <c r="X61" i="11" s="1"/>
  <c r="T61" i="11"/>
  <c r="U160" i="11"/>
  <c r="W161" i="11"/>
  <c r="W160" i="11" s="1"/>
  <c r="U48" i="11"/>
  <c r="W49" i="11"/>
  <c r="W48" i="11" s="1"/>
  <c r="U97" i="11"/>
  <c r="T96" i="11"/>
  <c r="X97" i="11"/>
  <c r="X96" i="11" s="1"/>
  <c r="U155" i="11"/>
  <c r="X155" i="11" s="1"/>
  <c r="X154" i="11" s="1"/>
  <c r="T154" i="11"/>
  <c r="T98" i="11"/>
  <c r="U99" i="11"/>
  <c r="X99" i="11"/>
  <c r="W163" i="11"/>
  <c r="T133" i="11"/>
  <c r="U182" i="11"/>
  <c r="X182" i="11" s="1"/>
  <c r="X181" i="11" s="1"/>
  <c r="T181" i="11"/>
  <c r="U130" i="11"/>
  <c r="W131" i="11"/>
  <c r="W130" i="11" s="1"/>
  <c r="U121" i="11"/>
  <c r="W122" i="11"/>
  <c r="W121" i="11" s="1"/>
  <c r="T23" i="11"/>
  <c r="U24" i="11"/>
  <c r="X24" i="11"/>
  <c r="U84" i="11"/>
  <c r="W85" i="11"/>
  <c r="W84" i="11" s="1"/>
  <c r="W40" i="11"/>
  <c r="U193" i="11"/>
  <c r="X193" i="11" s="1"/>
  <c r="X192" i="11" s="1"/>
  <c r="T192" i="11"/>
  <c r="X43" i="11"/>
  <c r="Y133" i="11"/>
  <c r="Y132" i="11" s="1"/>
  <c r="U146" i="11"/>
  <c r="T145" i="11"/>
  <c r="X153" i="11"/>
  <c r="T169" i="11"/>
  <c r="U170" i="11"/>
  <c r="X170" i="11" s="1"/>
  <c r="X169" i="11" s="1"/>
  <c r="Q199" i="11"/>
  <c r="Y200" i="11"/>
  <c r="Y199" i="11" s="1"/>
  <c r="T200" i="11"/>
  <c r="W189" i="11"/>
  <c r="W188" i="11" s="1"/>
  <c r="U188" i="11"/>
  <c r="U71" i="11"/>
  <c r="X71" i="11" s="1"/>
  <c r="X70" i="11" s="1"/>
  <c r="T70" i="11"/>
  <c r="W102" i="11"/>
  <c r="U112" i="11"/>
  <c r="T111" i="11"/>
  <c r="U88" i="11"/>
  <c r="W89" i="11"/>
  <c r="W88" i="11" s="1"/>
  <c r="W174" i="11"/>
  <c r="W173" i="11" s="1"/>
  <c r="U173" i="11"/>
  <c r="X167" i="11"/>
  <c r="X129" i="11"/>
  <c r="W105" i="11"/>
  <c r="U104" i="11"/>
  <c r="X186" i="11"/>
  <c r="U21" i="11"/>
  <c r="W21" i="11" s="1"/>
  <c r="X198" i="11"/>
  <c r="Y110" i="11"/>
  <c r="Y109" i="11" s="1"/>
  <c r="X29" i="11"/>
  <c r="X126" i="11"/>
  <c r="T72" i="11"/>
  <c r="U73" i="11"/>
  <c r="U33" i="11"/>
  <c r="W33" i="11" s="1"/>
  <c r="U103" i="11"/>
  <c r="W103" i="11" s="1"/>
  <c r="X64" i="11"/>
  <c r="X63" i="11" s="1"/>
  <c r="U40" i="11"/>
  <c r="X45" i="11"/>
  <c r="X142" i="11"/>
  <c r="W120" i="11"/>
  <c r="W119" i="11" s="1"/>
  <c r="U119" i="11"/>
  <c r="T74" i="11"/>
  <c r="U75" i="11"/>
  <c r="X75" i="11" s="1"/>
  <c r="X74" i="11" s="1"/>
  <c r="U166" i="11"/>
  <c r="W166" i="11" s="1"/>
  <c r="X125" i="11"/>
  <c r="W149" i="11"/>
  <c r="W147" i="11" s="1"/>
  <c r="U56" i="11"/>
  <c r="X56" i="11"/>
  <c r="X55" i="11" s="1"/>
  <c r="T55" i="11"/>
  <c r="W175" i="11"/>
  <c r="W202" i="11"/>
  <c r="W201" i="11" s="1"/>
  <c r="U201" i="11"/>
  <c r="X123" i="11"/>
  <c r="T58" i="11"/>
  <c r="Q57" i="11"/>
  <c r="Y58" i="11"/>
  <c r="Y57" i="11" s="1"/>
  <c r="U106" i="11"/>
  <c r="W106" i="11" s="1"/>
  <c r="U139" i="11"/>
  <c r="W139" i="11" s="1"/>
  <c r="X139" i="11"/>
  <c r="X136" i="11" s="1"/>
  <c r="S9" i="11"/>
  <c r="Q158" i="11"/>
  <c r="Y159" i="11"/>
  <c r="Y158" i="11" s="1"/>
  <c r="T159" i="11"/>
  <c r="U136" i="11"/>
  <c r="W137" i="11"/>
  <c r="W136" i="11" s="1"/>
  <c r="X105" i="11"/>
  <c r="Q46" i="11"/>
  <c r="Y47" i="11"/>
  <c r="Y46" i="11" s="1"/>
  <c r="T47" i="11"/>
  <c r="U190" i="11"/>
  <c r="W191" i="11"/>
  <c r="W190" i="11" s="1"/>
  <c r="W115" i="11"/>
  <c r="U114" i="11"/>
  <c r="W87" i="11"/>
  <c r="W86" i="11" s="1"/>
  <c r="U86" i="11"/>
  <c r="U110" i="11"/>
  <c r="T109" i="11"/>
  <c r="W104" i="11" l="1"/>
  <c r="X98" i="11"/>
  <c r="X106" i="11"/>
  <c r="X104" i="11" s="1"/>
  <c r="X121" i="11"/>
  <c r="Q9" i="11"/>
  <c r="X166" i="11"/>
  <c r="X162" i="11" s="1"/>
  <c r="T80" i="11"/>
  <c r="U81" i="11"/>
  <c r="X81" i="11"/>
  <c r="X80" i="11" s="1"/>
  <c r="X40" i="11"/>
  <c r="Y9" i="11"/>
  <c r="X152" i="11"/>
  <c r="X147" i="11" s="1"/>
  <c r="X42" i="11"/>
  <c r="X10" i="11"/>
  <c r="W73" i="11"/>
  <c r="W72" i="11" s="1"/>
  <c r="U72" i="11"/>
  <c r="U145" i="11"/>
  <c r="W146" i="11"/>
  <c r="W145" i="11" s="1"/>
  <c r="X21" i="11"/>
  <c r="U181" i="11"/>
  <c r="W182" i="11"/>
  <c r="W181" i="11" s="1"/>
  <c r="X103" i="11"/>
  <c r="X101" i="11" s="1"/>
  <c r="W101" i="11"/>
  <c r="U133" i="11"/>
  <c r="X133" i="11" s="1"/>
  <c r="X132" i="11" s="1"/>
  <c r="T132" i="11"/>
  <c r="U96" i="11"/>
  <c r="W97" i="11"/>
  <c r="W96" i="11" s="1"/>
  <c r="X69" i="11"/>
  <c r="X68" i="11" s="1"/>
  <c r="T68" i="11"/>
  <c r="U69" i="11"/>
  <c r="U109" i="11"/>
  <c r="W110" i="11"/>
  <c r="W109" i="11" s="1"/>
  <c r="T57" i="11"/>
  <c r="U58" i="11"/>
  <c r="X58" i="11" s="1"/>
  <c r="X57" i="11" s="1"/>
  <c r="U101" i="11"/>
  <c r="T199" i="11"/>
  <c r="U200" i="11"/>
  <c r="U30" i="11"/>
  <c r="U60" i="11"/>
  <c r="T59" i="11"/>
  <c r="X183" i="11"/>
  <c r="X110" i="11"/>
  <c r="X109" i="11" s="1"/>
  <c r="U55" i="11"/>
  <c r="W56" i="11"/>
  <c r="W55" i="11" s="1"/>
  <c r="W75" i="11"/>
  <c r="W74" i="11" s="1"/>
  <c r="U74" i="11"/>
  <c r="X33" i="11"/>
  <c r="X30" i="11" s="1"/>
  <c r="X23" i="11"/>
  <c r="U162" i="11"/>
  <c r="U61" i="11"/>
  <c r="W62" i="11"/>
  <c r="W61" i="11" s="1"/>
  <c r="W184" i="11"/>
  <c r="W183" i="11" s="1"/>
  <c r="U183" i="11"/>
  <c r="U47" i="11"/>
  <c r="T46" i="11"/>
  <c r="U159" i="11"/>
  <c r="T158" i="11"/>
  <c r="U147" i="11"/>
  <c r="X73" i="11"/>
  <c r="X72" i="11" s="1"/>
  <c r="X146" i="11"/>
  <c r="X145" i="11" s="1"/>
  <c r="U192" i="11"/>
  <c r="W193" i="11"/>
  <c r="W192" i="11" s="1"/>
  <c r="W24" i="11"/>
  <c r="W23" i="11" s="1"/>
  <c r="U23" i="11"/>
  <c r="W162" i="11"/>
  <c r="W155" i="11"/>
  <c r="W154" i="11" s="1"/>
  <c r="U154" i="11"/>
  <c r="W135" i="11"/>
  <c r="W134" i="11" s="1"/>
  <c r="U134" i="11"/>
  <c r="T194" i="11"/>
  <c r="U195" i="11"/>
  <c r="X195" i="11"/>
  <c r="X194" i="11" s="1"/>
  <c r="W112" i="11"/>
  <c r="W111" i="11" s="1"/>
  <c r="U111" i="11"/>
  <c r="W11" i="11"/>
  <c r="W10" i="11" s="1"/>
  <c r="U10" i="11"/>
  <c r="U107" i="11"/>
  <c r="W108" i="11"/>
  <c r="W107" i="11" s="1"/>
  <c r="U39" i="11"/>
  <c r="T38" i="11"/>
  <c r="X117" i="11"/>
  <c r="X114" i="11" s="1"/>
  <c r="W170" i="11"/>
  <c r="W169" i="11" s="1"/>
  <c r="U169" i="11"/>
  <c r="U70" i="11"/>
  <c r="W71" i="11"/>
  <c r="W70" i="11" s="1"/>
  <c r="X112" i="11"/>
  <c r="X111" i="11" s="1"/>
  <c r="W99" i="11"/>
  <c r="W98" i="11" s="1"/>
  <c r="U98" i="11"/>
  <c r="W114" i="11"/>
  <c r="T9" i="11" l="1"/>
  <c r="W81" i="11"/>
  <c r="W80" i="11" s="1"/>
  <c r="U80" i="11"/>
  <c r="U59" i="11"/>
  <c r="W60" i="11"/>
  <c r="W59" i="11" s="1"/>
  <c r="W195" i="11"/>
  <c r="W194" i="11" s="1"/>
  <c r="U194" i="11"/>
  <c r="U46" i="11"/>
  <c r="W47" i="11"/>
  <c r="W46" i="11" s="1"/>
  <c r="W58" i="11"/>
  <c r="W57" i="11" s="1"/>
  <c r="U57" i="11"/>
  <c r="X47" i="11"/>
  <c r="X46" i="11" s="1"/>
  <c r="W200" i="11"/>
  <c r="W199" i="11" s="1"/>
  <c r="U199" i="11"/>
  <c r="X200" i="11"/>
  <c r="X199" i="11" s="1"/>
  <c r="U38" i="11"/>
  <c r="W39" i="11"/>
  <c r="W38" i="11" s="1"/>
  <c r="U158" i="11"/>
  <c r="W159" i="11"/>
  <c r="W158" i="11" s="1"/>
  <c r="X39" i="11"/>
  <c r="X38" i="11" s="1"/>
  <c r="X9" i="11" s="1"/>
  <c r="X159" i="11"/>
  <c r="X158" i="11" s="1"/>
  <c r="X60" i="11"/>
  <c r="X59" i="11" s="1"/>
  <c r="W69" i="11"/>
  <c r="W68" i="11" s="1"/>
  <c r="U68" i="11"/>
  <c r="U132" i="11"/>
  <c r="W133" i="11"/>
  <c r="W132" i="11" s="1"/>
  <c r="U9" i="11" l="1"/>
  <c r="W9" i="11"/>
</calcChain>
</file>

<file path=xl/sharedStrings.xml><?xml version="1.0" encoding="utf-8"?>
<sst xmlns="http://schemas.openxmlformats.org/spreadsheetml/2006/main" count="647" uniqueCount="379">
  <si>
    <t>附件3：</t>
  </si>
  <si>
    <t>清算2020年及提前下达2021年广东省地市属普通高中免学费明细表</t>
  </si>
  <si>
    <t>计算单位：人、元</t>
  </si>
  <si>
    <t>用款单位编码</t>
  </si>
  <si>
    <t>用款单位名称</t>
  </si>
  <si>
    <t>具体实施单位</t>
  </si>
  <si>
    <t>2020年资助资金使用情况</t>
  </si>
  <si>
    <t>2021年资助资金预算安排情况</t>
  </si>
  <si>
    <t>备注</t>
  </si>
  <si>
    <t>下达金额</t>
  </si>
  <si>
    <t>资助情况</t>
  </si>
  <si>
    <t>预算总金额</t>
  </si>
  <si>
    <t>省级以上财政预算</t>
  </si>
  <si>
    <t>待以后年度清算
金额</t>
  </si>
  <si>
    <t>合计</t>
  </si>
  <si>
    <t>粤财科教[2019]241号预算安排2020年资金</t>
  </si>
  <si>
    <t>粤财科教[2019]241号待结转使用资金</t>
  </si>
  <si>
    <t>粤财科教[2020]147号追加安排2020年资金</t>
  </si>
  <si>
    <t>2020年春季学期资助人数</t>
  </si>
  <si>
    <t>2020年秋季学期资助人数</t>
  </si>
  <si>
    <t>清算总金额</t>
  </si>
  <si>
    <t>省级以上财政分担比例（%）</t>
  </si>
  <si>
    <t>省级以上财政分担金额</t>
  </si>
  <si>
    <t>2020年省级以上财政需追加金额</t>
  </si>
  <si>
    <t>应分担金额</t>
  </si>
  <si>
    <t>抵扣后
应分担金额</t>
  </si>
  <si>
    <t>本次安排金额</t>
  </si>
  <si>
    <t>待年中安排金额</t>
  </si>
  <si>
    <t>省外户籍学生</t>
  </si>
  <si>
    <t>省内户籍学生</t>
  </si>
  <si>
    <t>残疾学生</t>
  </si>
  <si>
    <t>中央财政金额</t>
  </si>
  <si>
    <t>省级财政实际下达金额</t>
  </si>
  <si>
    <t>A1</t>
  </si>
  <si>
    <t>A2</t>
  </si>
  <si>
    <t>B</t>
  </si>
  <si>
    <t>D=F1-F2+E</t>
  </si>
  <si>
    <t>F1</t>
  </si>
  <si>
    <t>F2</t>
  </si>
  <si>
    <t>E</t>
  </si>
  <si>
    <t>G</t>
  </si>
  <si>
    <t>H</t>
  </si>
  <si>
    <t>I</t>
  </si>
  <si>
    <t>J</t>
  </si>
  <si>
    <t>K</t>
  </si>
  <si>
    <t>L</t>
  </si>
  <si>
    <t>M=(G+J)*1250+(I+L)*1925</t>
  </si>
  <si>
    <t>N</t>
  </si>
  <si>
    <t>O=M*N</t>
  </si>
  <si>
    <t>P=O-D</t>
  </si>
  <si>
    <t>Q=J*2500+K*1250+L*3850</t>
  </si>
  <si>
    <t>R=Q*N</t>
  </si>
  <si>
    <t>S=R+P&gt;=0</t>
  </si>
  <si>
    <t>T=S*90%</t>
  </si>
  <si>
    <t>U</t>
  </si>
  <si>
    <t>V=T-U</t>
  </si>
  <si>
    <t>W=S-T</t>
  </si>
  <si>
    <t>X=R+P&lt;0</t>
  </si>
  <si>
    <t>Y</t>
  </si>
  <si>
    <t>440199000</t>
  </si>
  <si>
    <t>广州市</t>
  </si>
  <si>
    <t>440100000</t>
  </si>
  <si>
    <t>广州市本级</t>
  </si>
  <si>
    <t>广州市辖区</t>
  </si>
  <si>
    <t>440104000</t>
  </si>
  <si>
    <t>越秀区</t>
  </si>
  <si>
    <t>440103000</t>
  </si>
  <si>
    <t>荔湾区</t>
  </si>
  <si>
    <t>440105000</t>
  </si>
  <si>
    <t>海珠区</t>
  </si>
  <si>
    <t>440106000</t>
  </si>
  <si>
    <t>天河区</t>
  </si>
  <si>
    <t>440111000</t>
  </si>
  <si>
    <t>白云区</t>
  </si>
  <si>
    <t>440112000</t>
  </si>
  <si>
    <t>黄埔区</t>
  </si>
  <si>
    <t>440114000</t>
  </si>
  <si>
    <t>花都区</t>
  </si>
  <si>
    <t>440113000</t>
  </si>
  <si>
    <t>番禺区</t>
  </si>
  <si>
    <t>440115000</t>
  </si>
  <si>
    <t>南沙区</t>
  </si>
  <si>
    <t>440117000</t>
  </si>
  <si>
    <t>从化区</t>
  </si>
  <si>
    <t>440118000</t>
  </si>
  <si>
    <t>增城区</t>
  </si>
  <si>
    <t>440499000</t>
  </si>
  <si>
    <t>珠海市</t>
  </si>
  <si>
    <t>440400000</t>
  </si>
  <si>
    <t>珠海市本级</t>
  </si>
  <si>
    <t>珠海市辖区</t>
  </si>
  <si>
    <t>440402000</t>
  </si>
  <si>
    <t>香洲区</t>
  </si>
  <si>
    <t>珠海市高新区</t>
  </si>
  <si>
    <t>珠海市横琴新区</t>
  </si>
  <si>
    <t>440404000</t>
  </si>
  <si>
    <t>金湾区</t>
  </si>
  <si>
    <t>440403000</t>
  </si>
  <si>
    <t>斗门区</t>
  </si>
  <si>
    <t>440599000</t>
  </si>
  <si>
    <t>汕头市</t>
  </si>
  <si>
    <t>440500000</t>
  </si>
  <si>
    <t>汕头市本级</t>
  </si>
  <si>
    <t>汕头市辖区</t>
  </si>
  <si>
    <t>440511000</t>
  </si>
  <si>
    <t>金平区</t>
  </si>
  <si>
    <t>440507000</t>
  </si>
  <si>
    <t>龙湖区</t>
  </si>
  <si>
    <t>440515000</t>
  </si>
  <si>
    <t>澄海区</t>
  </si>
  <si>
    <t>440512000</t>
  </si>
  <si>
    <t>濠江区</t>
  </si>
  <si>
    <t>440513000</t>
  </si>
  <si>
    <t>潮阳区</t>
  </si>
  <si>
    <t>440514000</t>
  </si>
  <si>
    <t>潮南区</t>
  </si>
  <si>
    <t>440523000</t>
  </si>
  <si>
    <t>南澳县</t>
  </si>
  <si>
    <t>440699000</t>
  </si>
  <si>
    <t>佛山市</t>
  </si>
  <si>
    <t>440600000</t>
  </si>
  <si>
    <t>佛山市本级</t>
  </si>
  <si>
    <t>佛山市辖区</t>
  </si>
  <si>
    <t>440604000</t>
  </si>
  <si>
    <t>禅城区</t>
  </si>
  <si>
    <t>440605000</t>
  </si>
  <si>
    <t>南海区</t>
  </si>
  <si>
    <t>440608000</t>
  </si>
  <si>
    <t>高明区</t>
  </si>
  <si>
    <t>440607000</t>
  </si>
  <si>
    <t>三水区</t>
  </si>
  <si>
    <t>440606000</t>
  </si>
  <si>
    <t>顺德区</t>
  </si>
  <si>
    <t>440299000</t>
  </si>
  <si>
    <t>韶关市</t>
  </si>
  <si>
    <t>440200000</t>
  </si>
  <si>
    <t>韶关市本级</t>
  </si>
  <si>
    <t>韶关市辖区</t>
  </si>
  <si>
    <t>440204000</t>
  </si>
  <si>
    <t>浈江区</t>
  </si>
  <si>
    <t>440221000</t>
  </si>
  <si>
    <t>曲江区</t>
  </si>
  <si>
    <t>440222000</t>
  </si>
  <si>
    <t>始兴县</t>
  </si>
  <si>
    <t>440233000</t>
  </si>
  <si>
    <t>新丰县</t>
  </si>
  <si>
    <t>440281000</t>
  </si>
  <si>
    <t>乐昌市</t>
  </si>
  <si>
    <t>440229000</t>
  </si>
  <si>
    <t>翁源县</t>
  </si>
  <si>
    <t>440232000</t>
  </si>
  <si>
    <t>乳源瑶族自治县</t>
  </si>
  <si>
    <t>440282000</t>
  </si>
  <si>
    <t>南雄市</t>
  </si>
  <si>
    <t>440224000</t>
  </si>
  <si>
    <t>仁化县</t>
  </si>
  <si>
    <t>441699000</t>
  </si>
  <si>
    <t>河源市</t>
  </si>
  <si>
    <t>441600000</t>
  </si>
  <si>
    <t>河源市本级</t>
  </si>
  <si>
    <t>河源市辖区</t>
  </si>
  <si>
    <t>441602000</t>
  </si>
  <si>
    <t>源城区</t>
  </si>
  <si>
    <t>441624000</t>
  </si>
  <si>
    <t>和平县</t>
  </si>
  <si>
    <t>441625000</t>
  </si>
  <si>
    <t>东源县</t>
  </si>
  <si>
    <t>441623000</t>
  </si>
  <si>
    <t>连平县</t>
  </si>
  <si>
    <t>441621000</t>
  </si>
  <si>
    <t>紫金县</t>
  </si>
  <si>
    <t>441622000</t>
  </si>
  <si>
    <t>龙川县</t>
  </si>
  <si>
    <t>441499000</t>
  </si>
  <si>
    <t>梅州市</t>
  </si>
  <si>
    <t>441400000</t>
  </si>
  <si>
    <t>梅州市本级</t>
  </si>
  <si>
    <t>梅州市辖区</t>
  </si>
  <si>
    <t>441402000</t>
  </si>
  <si>
    <t>梅江区</t>
  </si>
  <si>
    <t>441403000</t>
  </si>
  <si>
    <t>梅县区</t>
  </si>
  <si>
    <t>441426000</t>
  </si>
  <si>
    <t>平远县</t>
  </si>
  <si>
    <t>441427000</t>
  </si>
  <si>
    <t>蕉岭县</t>
  </si>
  <si>
    <t>441422000</t>
  </si>
  <si>
    <t>大埔县</t>
  </si>
  <si>
    <t>441424000</t>
  </si>
  <si>
    <t>五华县</t>
  </si>
  <si>
    <t>441481000</t>
  </si>
  <si>
    <t>兴宁市</t>
  </si>
  <si>
    <t>441423000</t>
  </si>
  <si>
    <t>丰顺县</t>
  </si>
  <si>
    <t>441399000</t>
  </si>
  <si>
    <t>惠州市</t>
  </si>
  <si>
    <t>441300000</t>
  </si>
  <si>
    <t>惠州市本级</t>
  </si>
  <si>
    <t>惠州市辖区</t>
  </si>
  <si>
    <t>441302000</t>
  </si>
  <si>
    <t>惠城区</t>
  </si>
  <si>
    <t>441303000</t>
  </si>
  <si>
    <t>惠阳区</t>
  </si>
  <si>
    <t>441323000</t>
  </si>
  <si>
    <t>惠东县</t>
  </si>
  <si>
    <t>441324000</t>
  </si>
  <si>
    <t>龙门县</t>
  </si>
  <si>
    <t>惠州大亚湾经济技术开发区</t>
  </si>
  <si>
    <t>惠州仲恺高新技术产业开发区</t>
  </si>
  <si>
    <t>441322000</t>
  </si>
  <si>
    <t>博罗县</t>
  </si>
  <si>
    <t>441599000</t>
  </si>
  <si>
    <t>汕尾市</t>
  </si>
  <si>
    <t>441500000</t>
  </si>
  <si>
    <t>汕尾市本级</t>
  </si>
  <si>
    <t>汕尾市辖区</t>
  </si>
  <si>
    <t>441502000</t>
  </si>
  <si>
    <t>城区</t>
  </si>
  <si>
    <t>441521000</t>
  </si>
  <si>
    <t>海丰县</t>
  </si>
  <si>
    <t>汕尾市红海湾经济开发区</t>
  </si>
  <si>
    <t>441581000</t>
  </si>
  <si>
    <t>陆丰市</t>
  </si>
  <si>
    <t>汕尾市华侨管理区</t>
  </si>
  <si>
    <t>441523000</t>
  </si>
  <si>
    <t>陆河县</t>
  </si>
  <si>
    <t>441999000</t>
  </si>
  <si>
    <t>东莞市</t>
  </si>
  <si>
    <t>442099000</t>
  </si>
  <si>
    <t>中山市</t>
  </si>
  <si>
    <t>440784000</t>
  </si>
  <si>
    <t>鹤山市</t>
  </si>
  <si>
    <t>441799000</t>
  </si>
  <si>
    <t>阳江市</t>
  </si>
  <si>
    <t>441700000</t>
  </si>
  <si>
    <t>阳江市本级</t>
  </si>
  <si>
    <t>阳江市辖区</t>
  </si>
  <si>
    <t>441702000</t>
  </si>
  <si>
    <t>江城区</t>
  </si>
  <si>
    <t>441704000</t>
  </si>
  <si>
    <t>阳东区</t>
  </si>
  <si>
    <t>441721000</t>
  </si>
  <si>
    <t>阳西县</t>
  </si>
  <si>
    <t>441781000</t>
  </si>
  <si>
    <t>阳春市</t>
  </si>
  <si>
    <t>440899000</t>
  </si>
  <si>
    <t>湛江市</t>
  </si>
  <si>
    <t>2020年免学费漏报人数，2020年12月03日申请报告。</t>
  </si>
  <si>
    <t>440800000</t>
  </si>
  <si>
    <t>湛江市本级</t>
  </si>
  <si>
    <t>湛江市辖区</t>
  </si>
  <si>
    <t>440802000</t>
  </si>
  <si>
    <t>赤坎区</t>
  </si>
  <si>
    <t>440803000</t>
  </si>
  <si>
    <t>霞山区</t>
  </si>
  <si>
    <t>440804000</t>
  </si>
  <si>
    <t>坡头区</t>
  </si>
  <si>
    <t>440811000</t>
  </si>
  <si>
    <t>麻章区</t>
  </si>
  <si>
    <t>湛江经济技术开发区</t>
  </si>
  <si>
    <t>440823000</t>
  </si>
  <si>
    <t>遂溪县</t>
  </si>
  <si>
    <t>440883000</t>
  </si>
  <si>
    <t>吴川市</t>
  </si>
  <si>
    <t>440882000</t>
  </si>
  <si>
    <t>雷州市</t>
  </si>
  <si>
    <t>440881000</t>
  </si>
  <si>
    <t>廉江市</t>
  </si>
  <si>
    <t>440825000</t>
  </si>
  <si>
    <t>徐闻县</t>
  </si>
  <si>
    <t>440999000</t>
  </si>
  <si>
    <t>茂名市</t>
  </si>
  <si>
    <t>440900000</t>
  </si>
  <si>
    <t>茂名市本级</t>
  </si>
  <si>
    <t>茂名市辖区</t>
  </si>
  <si>
    <t>440902000</t>
  </si>
  <si>
    <t>茂南区</t>
  </si>
  <si>
    <t>440904000</t>
  </si>
  <si>
    <t>电白区本级</t>
  </si>
  <si>
    <t>茂名市滨海新区</t>
  </si>
  <si>
    <t>茂名市高新区</t>
  </si>
  <si>
    <t>2020年秋免学费因无账号漏报3人。</t>
  </si>
  <si>
    <t>440904099</t>
  </si>
  <si>
    <t>电白区</t>
  </si>
  <si>
    <t>440983000</t>
  </si>
  <si>
    <t>信宜市</t>
  </si>
  <si>
    <t>440982000</t>
  </si>
  <si>
    <t>化州市</t>
  </si>
  <si>
    <t>440981000</t>
  </si>
  <si>
    <t>高州市</t>
  </si>
  <si>
    <t>441299000</t>
  </si>
  <si>
    <t>肇庆市</t>
  </si>
  <si>
    <t>441200000</t>
  </si>
  <si>
    <t>肇庆市本级</t>
  </si>
  <si>
    <t>肇庆市辖区</t>
  </si>
  <si>
    <t>441202000</t>
  </si>
  <si>
    <t>端州区</t>
  </si>
  <si>
    <t>441203000</t>
  </si>
  <si>
    <t>鼎湖区</t>
  </si>
  <si>
    <t>441284000</t>
  </si>
  <si>
    <t>四会市</t>
  </si>
  <si>
    <t>肇庆高新技术产业开发区</t>
  </si>
  <si>
    <t>441204000</t>
  </si>
  <si>
    <t>高要区</t>
  </si>
  <si>
    <t>441223000</t>
  </si>
  <si>
    <t>广宁县</t>
  </si>
  <si>
    <t>441226000</t>
  </si>
  <si>
    <t>德庆县</t>
  </si>
  <si>
    <t>441225000</t>
  </si>
  <si>
    <t>封开县</t>
  </si>
  <si>
    <t>441224000</t>
  </si>
  <si>
    <t>怀集县</t>
  </si>
  <si>
    <t>441899000</t>
  </si>
  <si>
    <t>清远市</t>
  </si>
  <si>
    <t>441800000</t>
  </si>
  <si>
    <t>清远市本级</t>
  </si>
  <si>
    <t>清远市辖区</t>
  </si>
  <si>
    <t>441802000</t>
  </si>
  <si>
    <t>清城区</t>
  </si>
  <si>
    <t>441803000</t>
  </si>
  <si>
    <t>清新区</t>
  </si>
  <si>
    <t>441882000</t>
  </si>
  <si>
    <t>连州市</t>
  </si>
  <si>
    <t>441821000</t>
  </si>
  <si>
    <t>佛冈县</t>
  </si>
  <si>
    <t>441823000</t>
  </si>
  <si>
    <t>阳山县</t>
  </si>
  <si>
    <t>441825000</t>
  </si>
  <si>
    <t>连山壮族瑶族自治县</t>
  </si>
  <si>
    <t>441826000</t>
  </si>
  <si>
    <t>连南瑶族自治县</t>
  </si>
  <si>
    <t>441881000</t>
  </si>
  <si>
    <t>英德市</t>
  </si>
  <si>
    <t>445199000</t>
  </si>
  <si>
    <t>潮州市</t>
  </si>
  <si>
    <t>445100000</t>
  </si>
  <si>
    <t>潮州市本级</t>
  </si>
  <si>
    <t>潮州市辖区</t>
  </si>
  <si>
    <t>445102000</t>
  </si>
  <si>
    <t>湘桥区</t>
  </si>
  <si>
    <t>凤泉湖高新区</t>
  </si>
  <si>
    <t>445103000</t>
  </si>
  <si>
    <t>潮安区</t>
  </si>
  <si>
    <t>枫溪区财政局</t>
  </si>
  <si>
    <t>445122000</t>
  </si>
  <si>
    <t>饶平县</t>
  </si>
  <si>
    <t>445299000</t>
  </si>
  <si>
    <t>揭阳市</t>
  </si>
  <si>
    <t>445200000</t>
  </si>
  <si>
    <t>揭阳市本级</t>
  </si>
  <si>
    <t>揭阳市辖区</t>
  </si>
  <si>
    <t>445202000</t>
  </si>
  <si>
    <t>榕城区</t>
  </si>
  <si>
    <t>445203000</t>
  </si>
  <si>
    <t>揭东区</t>
  </si>
  <si>
    <t>原揭东区产业园38760元结转到揭东区清算使用，资助人数合并到揭东区。</t>
  </si>
  <si>
    <t>空港经济区</t>
  </si>
  <si>
    <t>445224000</t>
  </si>
  <si>
    <t>惠来县</t>
  </si>
  <si>
    <t>445281000</t>
  </si>
  <si>
    <t>普宁市</t>
  </si>
  <si>
    <t>445222000</t>
  </si>
  <si>
    <t>揭西县</t>
  </si>
  <si>
    <t>445399000</t>
  </si>
  <si>
    <t>云浮市</t>
  </si>
  <si>
    <t>445300000</t>
  </si>
  <si>
    <t>云浮市本级</t>
  </si>
  <si>
    <t>云浮市辖区</t>
  </si>
  <si>
    <t>445302000</t>
  </si>
  <si>
    <t>云城区</t>
  </si>
  <si>
    <t>445322000</t>
  </si>
  <si>
    <t>郁南县</t>
  </si>
  <si>
    <t>445303000</t>
  </si>
  <si>
    <t>云安区</t>
  </si>
  <si>
    <t>445321000</t>
  </si>
  <si>
    <t>新兴县</t>
  </si>
  <si>
    <t>445381000</t>
  </si>
  <si>
    <t>罗定市</t>
  </si>
  <si>
    <t>注：
1、2020年资金清算原则为：以《全国学生资助管理信息系》填报的2020年春季和秋季资助人数为基准，安排清算资金100%。
2、2021年资金预算原则为：以《全国学生资助管理信息系》填报的2020年秋季资助人数为基准，2021年春季学期预算省外户籍学生资金，2021年秋季学期预算所有户籍学生资金，提前安排90%的预算资金，待年中安排10%的预算资金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</si>
</sst>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.0_ ;[Red]\-#,##0.0\ "/>
    <numFmt numFmtId="177" formatCode="0_);[Red]\(0\)"/>
    <numFmt numFmtId="178" formatCode="#,##0_ ;[Red]\-#,##0\ "/>
    <numFmt numFmtId="179" formatCode="_ * #,##0_ ;_ * \-#,##0_ ;_ * &quot;-&quot;??_ ;_ @_ "/>
  </numFmts>
  <fonts count="23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</font>
    <font>
      <b/>
      <sz val="3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name val="方正姚体"/>
      <family val="3"/>
      <charset val="134"/>
    </font>
    <font>
      <sz val="20"/>
      <color theme="1"/>
      <name val="方正姚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color theme="1"/>
      <name val="方正姚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8901333658864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2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0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1" fillId="0" borderId="0"/>
    <xf numFmtId="0" fontId="13" fillId="0" borderId="0"/>
    <xf numFmtId="0" fontId="13" fillId="0" borderId="0"/>
    <xf numFmtId="0" fontId="20" fillId="0" borderId="0">
      <alignment vertical="center"/>
    </xf>
    <xf numFmtId="0" fontId="13" fillId="0" borderId="0"/>
    <xf numFmtId="0" fontId="21" fillId="0" borderId="0"/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8" fontId="11" fillId="4" borderId="5" xfId="12" applyNumberFormat="1" applyFont="1" applyFill="1" applyBorder="1" applyAlignment="1">
      <alignment horizontal="center" vertical="center" wrapText="1"/>
    </xf>
    <xf numFmtId="177" fontId="12" fillId="5" borderId="5" xfId="16" applyNumberFormat="1" applyFont="1" applyFill="1" applyBorder="1" applyAlignment="1" applyProtection="1">
      <alignment horizontal="center" vertical="center" wrapText="1"/>
      <protection locked="0"/>
    </xf>
    <xf numFmtId="177" fontId="11" fillId="5" borderId="5" xfId="16" applyNumberFormat="1" applyFont="1" applyFill="1" applyBorder="1" applyAlignment="1" applyProtection="1">
      <alignment horizontal="center" vertical="center" wrapText="1"/>
      <protection locked="0"/>
    </xf>
    <xf numFmtId="178" fontId="11" fillId="5" borderId="5" xfId="17" applyNumberFormat="1" applyFont="1" applyFill="1" applyBorder="1" applyAlignment="1">
      <alignment horizontal="center" vertical="center" wrapText="1"/>
    </xf>
    <xf numFmtId="177" fontId="13" fillId="0" borderId="5" xfId="16" applyNumberFormat="1" applyFont="1" applyFill="1" applyBorder="1" applyAlignment="1" applyProtection="1">
      <alignment horizontal="left" vertical="center" wrapText="1"/>
      <protection locked="0"/>
    </xf>
    <xf numFmtId="0" fontId="14" fillId="0" borderId="5" xfId="17" applyFont="1" applyFill="1" applyBorder="1" applyAlignment="1">
      <alignment horizontal="left" vertical="center" wrapText="1"/>
    </xf>
    <xf numFmtId="178" fontId="3" fillId="3" borderId="5" xfId="0" applyNumberFormat="1" applyFont="1" applyFill="1" applyBorder="1" applyAlignment="1">
      <alignment horizontal="right" vertical="center" wrapText="1"/>
    </xf>
    <xf numFmtId="178" fontId="15" fillId="3" borderId="5" xfId="8" applyNumberFormat="1" applyFont="1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11" fillId="5" borderId="5" xfId="12" applyFont="1" applyFill="1" applyBorder="1" applyAlignment="1">
      <alignment horizontal="center" vertical="center" wrapText="1"/>
    </xf>
    <xf numFmtId="178" fontId="11" fillId="5" borderId="5" xfId="12" applyNumberFormat="1" applyFont="1" applyFill="1" applyBorder="1" applyAlignment="1">
      <alignment horizontal="center" vertical="center" wrapText="1"/>
    </xf>
    <xf numFmtId="0" fontId="14" fillId="0" borderId="5" xfId="12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178" fontId="11" fillId="5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2" fillId="3" borderId="5" xfId="9" applyFont="1" applyFill="1" applyBorder="1" applyAlignment="1">
      <alignment horizontal="center" vertical="center" wrapText="1"/>
    </xf>
    <xf numFmtId="9" fontId="2" fillId="3" borderId="5" xfId="3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8" fontId="3" fillId="3" borderId="5" xfId="9" applyNumberFormat="1" applyFont="1" applyFill="1" applyBorder="1" applyAlignment="1">
      <alignment horizontal="right" vertical="center" wrapText="1"/>
    </xf>
    <xf numFmtId="9" fontId="14" fillId="3" borderId="5" xfId="3" applyFont="1" applyFill="1" applyBorder="1" applyAlignment="1" applyProtection="1">
      <alignment horizontal="center" vertical="center" wrapText="1"/>
    </xf>
    <xf numFmtId="179" fontId="3" fillId="3" borderId="5" xfId="2" applyNumberFormat="1" applyFont="1" applyFill="1" applyBorder="1" applyAlignment="1">
      <alignment horizontal="right" vertical="center" wrapText="1"/>
    </xf>
    <xf numFmtId="178" fontId="7" fillId="0" borderId="0" xfId="0" applyNumberFormat="1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7" fillId="3" borderId="5" xfId="9" applyFont="1" applyFill="1" applyBorder="1" applyAlignment="1">
      <alignment horizontal="center" vertical="center" wrapText="1"/>
    </xf>
    <xf numFmtId="0" fontId="12" fillId="6" borderId="5" xfId="9" applyFont="1" applyFill="1" applyBorder="1" applyAlignment="1">
      <alignment horizontal="center" vertical="center" wrapText="1"/>
    </xf>
    <xf numFmtId="176" fontId="2" fillId="6" borderId="5" xfId="0" applyNumberFormat="1" applyFont="1" applyFill="1" applyBorder="1" applyAlignment="1">
      <alignment horizontal="center" vertical="center" wrapText="1"/>
    </xf>
    <xf numFmtId="178" fontId="3" fillId="6" borderId="5" xfId="9" applyNumberFormat="1" applyFont="1" applyFill="1" applyBorder="1" applyAlignment="1">
      <alignment horizontal="right" vertical="center" wrapText="1"/>
    </xf>
    <xf numFmtId="178" fontId="3" fillId="6" borderId="5" xfId="0" applyNumberFormat="1" applyFont="1" applyFill="1" applyBorder="1" applyAlignment="1">
      <alignment horizontal="right" vertical="center" wrapText="1"/>
    </xf>
    <xf numFmtId="176" fontId="17" fillId="6" borderId="5" xfId="9" applyNumberFormat="1" applyFont="1" applyFill="1" applyBorder="1" applyAlignment="1">
      <alignment horizontal="center" vertical="center" wrapText="1"/>
    </xf>
    <xf numFmtId="176" fontId="17" fillId="0" borderId="5" xfId="9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78" fontId="11" fillId="5" borderId="5" xfId="2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/>
    </xf>
    <xf numFmtId="0" fontId="14" fillId="0" borderId="5" xfId="4" applyFont="1" applyFill="1" applyBorder="1" applyAlignment="1">
      <alignment horizontal="left" vertical="center" wrapText="1"/>
    </xf>
    <xf numFmtId="0" fontId="14" fillId="0" borderId="5" xfId="5" applyFont="1" applyFill="1" applyBorder="1" applyAlignment="1">
      <alignment horizontal="left" vertical="center" wrapText="1"/>
    </xf>
    <xf numFmtId="0" fontId="14" fillId="0" borderId="5" xfId="1" applyFont="1" applyFill="1" applyBorder="1" applyAlignment="1">
      <alignment horizontal="left" vertical="center" wrapText="1"/>
    </xf>
    <xf numFmtId="0" fontId="14" fillId="0" borderId="5" xfId="15" applyFont="1" applyFill="1" applyBorder="1" applyAlignment="1">
      <alignment horizontal="left" vertical="center" wrapText="1"/>
    </xf>
    <xf numFmtId="0" fontId="11" fillId="5" borderId="5" xfId="14" applyFont="1" applyFill="1" applyBorder="1" applyAlignment="1">
      <alignment horizontal="center" vertical="center" wrapText="1"/>
    </xf>
    <xf numFmtId="0" fontId="14" fillId="0" borderId="5" xfId="14" applyFont="1" applyFill="1" applyBorder="1" applyAlignment="1">
      <alignment horizontal="left" vertical="center" wrapText="1"/>
    </xf>
    <xf numFmtId="0" fontId="11" fillId="5" borderId="5" xfId="7" applyFont="1" applyFill="1" applyBorder="1" applyAlignment="1">
      <alignment horizontal="center" vertical="center" wrapText="1"/>
    </xf>
    <xf numFmtId="0" fontId="14" fillId="0" borderId="5" xfId="7" applyFont="1" applyFill="1" applyBorder="1" applyAlignment="1">
      <alignment horizontal="left" vertical="center" wrapText="1"/>
    </xf>
    <xf numFmtId="0" fontId="11" fillId="5" borderId="5" xfId="5" applyFont="1" applyFill="1" applyBorder="1" applyAlignment="1">
      <alignment horizontal="center" vertical="center" wrapText="1"/>
    </xf>
    <xf numFmtId="0" fontId="14" fillId="0" borderId="5" xfId="6" applyFont="1" applyFill="1" applyBorder="1" applyAlignment="1" applyProtection="1">
      <alignment horizontal="left" vertical="center" wrapText="1"/>
    </xf>
    <xf numFmtId="0" fontId="14" fillId="0" borderId="5" xfId="13" applyFont="1" applyFill="1" applyBorder="1" applyAlignment="1">
      <alignment horizontal="left" vertical="center" wrapText="1" shrinkToFit="1"/>
    </xf>
    <xf numFmtId="0" fontId="11" fillId="5" borderId="5" xfId="4" applyFont="1" applyFill="1" applyBorder="1" applyAlignment="1">
      <alignment horizontal="center" vertical="center" wrapText="1"/>
    </xf>
    <xf numFmtId="0" fontId="11" fillId="5" borderId="5" xfId="13" applyFont="1" applyFill="1" applyBorder="1" applyAlignment="1" applyProtection="1">
      <alignment horizontal="center" vertical="center" wrapText="1" shrinkToFit="1"/>
      <protection locked="0"/>
    </xf>
    <xf numFmtId="0" fontId="14" fillId="0" borderId="5" xfId="13" applyFont="1" applyFill="1" applyBorder="1" applyAlignment="1" applyProtection="1">
      <alignment horizontal="left" vertical="center" wrapText="1" shrinkToFit="1"/>
      <protection locked="0"/>
    </xf>
    <xf numFmtId="0" fontId="14" fillId="2" borderId="0" xfId="0" applyFont="1" applyFill="1" applyBorder="1" applyAlignment="1">
      <alignment horizontal="left" vertical="center" wrapText="1"/>
    </xf>
    <xf numFmtId="178" fontId="3" fillId="2" borderId="0" xfId="0" applyNumberFormat="1" applyFont="1" applyFill="1" applyBorder="1" applyAlignment="1">
      <alignment horizontal="right" vertical="center" wrapText="1"/>
    </xf>
    <xf numFmtId="178" fontId="15" fillId="2" borderId="0" xfId="8" applyNumberFormat="1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178" fontId="18" fillId="2" borderId="0" xfId="9" applyNumberFormat="1" applyFont="1" applyFill="1" applyBorder="1" applyAlignment="1">
      <alignment horizontal="right" vertical="center" wrapText="1"/>
    </xf>
    <xf numFmtId="9" fontId="15" fillId="2" borderId="0" xfId="3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3" borderId="2" xfId="9" applyFont="1" applyFill="1" applyBorder="1" applyAlignment="1">
      <alignment horizontal="center" vertical="center" wrapText="1"/>
    </xf>
    <xf numFmtId="0" fontId="9" fillId="3" borderId="3" xfId="9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1" xfId="9" applyNumberFormat="1" applyFont="1" applyFill="1" applyBorder="1" applyAlignment="1">
      <alignment horizontal="center" vertical="center" wrapText="1"/>
    </xf>
    <xf numFmtId="0" fontId="8" fillId="0" borderId="4" xfId="9" applyNumberFormat="1" applyFont="1" applyFill="1" applyBorder="1" applyAlignment="1">
      <alignment horizontal="center" vertical="center" wrapText="1"/>
    </xf>
    <xf numFmtId="0" fontId="8" fillId="0" borderId="6" xfId="9" applyNumberFormat="1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8" fillId="0" borderId="4" xfId="9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horizontal="center" vertical="center" wrapText="1"/>
    </xf>
    <xf numFmtId="0" fontId="8" fillId="3" borderId="6" xfId="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4" borderId="5" xfId="8" applyNumberFormat="1" applyFont="1" applyFill="1" applyBorder="1" applyAlignment="1" applyProtection="1">
      <alignment horizontal="center" vertical="center" wrapText="1"/>
    </xf>
  </cellXfs>
  <cellStyles count="18">
    <cellStyle name="百分比" xfId="3" builtinId="5"/>
    <cellStyle name="常规" xfId="0" builtinId="0"/>
    <cellStyle name="常规 2" xfId="8"/>
    <cellStyle name="常规 3" xfId="9"/>
    <cellStyle name="常规 4" xfId="11"/>
    <cellStyle name="常规_2011年秋季学期广东省普通高中国家助学金安排表" xfId="12"/>
    <cellStyle name="常规_附件2_1" xfId="6"/>
    <cellStyle name="常规_附件2_10" xfId="7"/>
    <cellStyle name="常规_附件2_11" xfId="1"/>
    <cellStyle name="常规_附件2_3" xfId="13"/>
    <cellStyle name="常规_附件2_5" xfId="4"/>
    <cellStyle name="常规_附件2_6" xfId="5"/>
    <cellStyle name="常规_附件2_8" xfId="14"/>
    <cellStyle name="常规_附件2_9" xfId="15"/>
    <cellStyle name="常规_越秀" xfId="16"/>
    <cellStyle name="千位分隔" xfId="2" builtinId="3"/>
    <cellStyle name="千位分隔 2" xfId="10"/>
    <cellStyle name="样式 1" xfId="17"/>
  </cellStyles>
  <dxfs count="0"/>
  <tableStyles count="0" defaultTableStyle="TableStyleMedium2" defaultPivotStyle="PivotStyleLight16"/>
  <colors>
    <mruColors>
      <color rgb="FFFFFFCC"/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204"/>
  <sheetViews>
    <sheetView tabSelected="1" zoomScale="80" zoomScaleNormal="80" workbookViewId="0">
      <selection activeCell="F206" sqref="F206"/>
    </sheetView>
  </sheetViews>
  <sheetFormatPr defaultColWidth="9" defaultRowHeight="13.5" x14ac:dyDescent="0.15"/>
  <cols>
    <col min="1" max="3" width="17.75" customWidth="1"/>
    <col min="4" max="7" width="18.125" customWidth="1"/>
    <col min="8" max="13" width="12.125" customWidth="1"/>
    <col min="14" max="14" width="18.125" customWidth="1"/>
    <col min="15" max="15" width="10.125" style="2" customWidth="1"/>
    <col min="16" max="25" width="18.125" customWidth="1"/>
    <col min="26" max="26" width="19.875" style="6" customWidth="1"/>
  </cols>
  <sheetData>
    <row r="1" spans="1:26" x14ac:dyDescent="0.15">
      <c r="A1" t="s">
        <v>0</v>
      </c>
    </row>
    <row r="2" spans="1:26" ht="52.9" customHeight="1" x14ac:dyDescent="0.15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6" ht="42.6" customHeight="1" x14ac:dyDescent="0.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34"/>
      <c r="W3" s="69" t="s">
        <v>2</v>
      </c>
      <c r="X3" s="69"/>
      <c r="Y3" s="69"/>
    </row>
    <row r="4" spans="1:26" s="1" customFormat="1" ht="42" customHeight="1" x14ac:dyDescent="0.15">
      <c r="A4" s="81" t="s">
        <v>3</v>
      </c>
      <c r="B4" s="84" t="s">
        <v>4</v>
      </c>
      <c r="C4" s="84" t="s">
        <v>5</v>
      </c>
      <c r="D4" s="70" t="s">
        <v>6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2"/>
      <c r="R4" s="73" t="s">
        <v>7</v>
      </c>
      <c r="S4" s="73"/>
      <c r="T4" s="73"/>
      <c r="U4" s="73"/>
      <c r="V4" s="73"/>
      <c r="W4" s="73"/>
      <c r="X4" s="73"/>
      <c r="Y4" s="73"/>
      <c r="Z4" s="89" t="s">
        <v>8</v>
      </c>
    </row>
    <row r="5" spans="1:26" s="1" customFormat="1" ht="42" customHeight="1" x14ac:dyDescent="0.15">
      <c r="A5" s="82"/>
      <c r="B5" s="85"/>
      <c r="C5" s="85"/>
      <c r="D5" s="74" t="s">
        <v>9</v>
      </c>
      <c r="E5" s="75"/>
      <c r="F5" s="75"/>
      <c r="G5" s="75"/>
      <c r="H5" s="70" t="s">
        <v>10</v>
      </c>
      <c r="I5" s="71"/>
      <c r="J5" s="71"/>
      <c r="K5" s="71"/>
      <c r="L5" s="71"/>
      <c r="M5" s="71"/>
      <c r="N5" s="71"/>
      <c r="O5" s="71"/>
      <c r="P5" s="71"/>
      <c r="Q5" s="72"/>
      <c r="R5" s="76" t="s">
        <v>11</v>
      </c>
      <c r="S5" s="73" t="s">
        <v>12</v>
      </c>
      <c r="T5" s="73"/>
      <c r="U5" s="73"/>
      <c r="V5" s="73"/>
      <c r="W5" s="73"/>
      <c r="X5" s="73"/>
      <c r="Y5" s="76" t="s">
        <v>13</v>
      </c>
      <c r="Z5" s="90"/>
    </row>
    <row r="6" spans="1:26" s="2" customFormat="1" ht="42" customHeight="1" x14ac:dyDescent="0.15">
      <c r="A6" s="82"/>
      <c r="B6" s="85"/>
      <c r="C6" s="85"/>
      <c r="D6" s="87" t="s">
        <v>14</v>
      </c>
      <c r="E6" s="87" t="s">
        <v>15</v>
      </c>
      <c r="F6" s="87" t="s">
        <v>16</v>
      </c>
      <c r="G6" s="87" t="s">
        <v>17</v>
      </c>
      <c r="H6" s="92" t="s">
        <v>18</v>
      </c>
      <c r="I6" s="92"/>
      <c r="J6" s="92"/>
      <c r="K6" s="92" t="s">
        <v>19</v>
      </c>
      <c r="L6" s="92"/>
      <c r="M6" s="92"/>
      <c r="N6" s="87" t="s">
        <v>20</v>
      </c>
      <c r="O6" s="87" t="s">
        <v>21</v>
      </c>
      <c r="P6" s="87" t="s">
        <v>22</v>
      </c>
      <c r="Q6" s="87" t="s">
        <v>23</v>
      </c>
      <c r="R6" s="77"/>
      <c r="S6" s="76" t="s">
        <v>24</v>
      </c>
      <c r="T6" s="76" t="s">
        <v>25</v>
      </c>
      <c r="U6" s="93" t="s">
        <v>26</v>
      </c>
      <c r="V6" s="94"/>
      <c r="W6" s="95"/>
      <c r="X6" s="76" t="s">
        <v>27</v>
      </c>
      <c r="Y6" s="77"/>
      <c r="Z6" s="90"/>
    </row>
    <row r="7" spans="1:26" s="2" customFormat="1" ht="73.150000000000006" customHeight="1" x14ac:dyDescent="0.15">
      <c r="A7" s="83"/>
      <c r="B7" s="86"/>
      <c r="C7" s="86"/>
      <c r="D7" s="88"/>
      <c r="E7" s="88"/>
      <c r="F7" s="88"/>
      <c r="G7" s="88"/>
      <c r="H7" s="9" t="s">
        <v>28</v>
      </c>
      <c r="I7" s="9" t="s">
        <v>29</v>
      </c>
      <c r="J7" s="9" t="s">
        <v>30</v>
      </c>
      <c r="K7" s="9" t="s">
        <v>28</v>
      </c>
      <c r="L7" s="9" t="s">
        <v>29</v>
      </c>
      <c r="M7" s="9" t="s">
        <v>30</v>
      </c>
      <c r="N7" s="88"/>
      <c r="O7" s="88"/>
      <c r="P7" s="88"/>
      <c r="Q7" s="88"/>
      <c r="R7" s="78"/>
      <c r="S7" s="78"/>
      <c r="T7" s="78"/>
      <c r="U7" s="35" t="s">
        <v>14</v>
      </c>
      <c r="V7" s="35" t="s">
        <v>31</v>
      </c>
      <c r="W7" s="35" t="s">
        <v>32</v>
      </c>
      <c r="X7" s="78"/>
      <c r="Y7" s="78"/>
      <c r="Z7" s="91"/>
    </row>
    <row r="8" spans="1:26" s="3" customFormat="1" ht="63" customHeight="1" x14ac:dyDescent="0.15">
      <c r="A8" s="10" t="s">
        <v>33</v>
      </c>
      <c r="B8" s="10" t="s">
        <v>34</v>
      </c>
      <c r="C8" s="10" t="s">
        <v>35</v>
      </c>
      <c r="D8" s="11" t="s">
        <v>36</v>
      </c>
      <c r="E8" s="11" t="s">
        <v>37</v>
      </c>
      <c r="F8" s="11" t="s">
        <v>38</v>
      </c>
      <c r="G8" s="11" t="s">
        <v>39</v>
      </c>
      <c r="H8" s="12" t="s">
        <v>40</v>
      </c>
      <c r="I8" s="12" t="s">
        <v>41</v>
      </c>
      <c r="J8" s="12" t="s">
        <v>42</v>
      </c>
      <c r="K8" s="12" t="s">
        <v>43</v>
      </c>
      <c r="L8" s="12" t="s">
        <v>44</v>
      </c>
      <c r="M8" s="12" t="s">
        <v>45</v>
      </c>
      <c r="N8" s="28" t="s">
        <v>46</v>
      </c>
      <c r="O8" s="29" t="s">
        <v>47</v>
      </c>
      <c r="P8" s="30" t="s">
        <v>48</v>
      </c>
      <c r="Q8" s="36" t="s">
        <v>49</v>
      </c>
      <c r="R8" s="37" t="s">
        <v>50</v>
      </c>
      <c r="S8" s="38" t="s">
        <v>51</v>
      </c>
      <c r="T8" s="38" t="s">
        <v>52</v>
      </c>
      <c r="U8" s="38" t="s">
        <v>53</v>
      </c>
      <c r="V8" s="38" t="s">
        <v>54</v>
      </c>
      <c r="W8" s="38" t="s">
        <v>55</v>
      </c>
      <c r="X8" s="38" t="s">
        <v>56</v>
      </c>
      <c r="Y8" s="41" t="s">
        <v>57</v>
      </c>
      <c r="Z8" s="42" t="s">
        <v>58</v>
      </c>
    </row>
    <row r="9" spans="1:26" s="4" customFormat="1" ht="27" hidden="1" customHeight="1" x14ac:dyDescent="0.15">
      <c r="A9" s="96" t="s">
        <v>14</v>
      </c>
      <c r="B9" s="96"/>
      <c r="C9" s="96"/>
      <c r="D9" s="13" t="e">
        <f>D10+D23+D30+D38+D40+D46+D48+D55+D57+D59+D61+D63+D68+D70+D72+D74+D80+D82+D84+D86+D88+D96+D98+D101+D104+D107+D109+D111+#REF!+D114+D119+D121+D130+D132+D134+D136+D143+D145+D147+D154+D156+D158+D160+D162+D169+D171+D173+D175+D181+D183+D188+D190+D192+D194+D199+D201</f>
        <v>#REF!</v>
      </c>
      <c r="E9" s="13" t="e">
        <f>E10+E23+E30+E38+E40+E46+E48+E55+E57+E59+E61+E63+E68+E70+E72+E74+E80+E82+E84+E86+E88+E96+E98+E101+E104+E107+E109+E111+#REF!+E114+E119+E121+E130+E132+E134+E136+E143+E145+E147+E154+E156+E158+E160+E162+E169+E171+E173+E175+E181+E183+E188+E190+E192+E194+E199+E201</f>
        <v>#REF!</v>
      </c>
      <c r="F9" s="13" t="e">
        <f>F10+F23+F30+F38+F40+F46+F48+F55+F57+F59+F61+F63+F68+F70+F72+F74+F80+F82+F84+F86+F88+F96+F98+F101+F104+F107+F109+F111+#REF!+F114+F119+F121+F130+F132+F134+F136+F143+F145+F147+F154+F156+F158+F160+F162+F169+F171+F173+F175+F181+F183+F188+F190+F192+F194+F199+F201</f>
        <v>#REF!</v>
      </c>
      <c r="G9" s="13" t="e">
        <f>G10+G23+G30+G38+G40+G46+G48+G55+G57+G59+G61+G63+G68+G70+G72+G74+G80+G82+G84+G86+G88+G96+G98+G101+G104+G107+G109+G111+#REF!+G114+G119+G121+G130+G132+G134+G136+G143+G145+G147+G154+G156+G158+G160+G162+G169+G171+G173+G175+G181+G183+G188+G190+G192+G194+G199+G201</f>
        <v>#REF!</v>
      </c>
      <c r="H9" s="13" t="e">
        <f>H10+H23+H30+H38+H40+H46+H48+H55+H57+H59+H61+H63+H68+H70+H72+H74+H80+H82+H84+H86+H88+H96+H98+H101+H104+H107+H109+H111+#REF!+H114+H119+H121+H130+H132+H134+H136+H143+H145+H147+H154+H156+H158+H160+H162+H169+H171+H173+H175+H181+H183+H188+H190+H192+H194+H199+H201</f>
        <v>#REF!</v>
      </c>
      <c r="I9" s="13" t="e">
        <f>I10+I23+I30+I38+I40+I46+I48+I55+I57+I59+I61+I63+I68+I70+I72+I74+I80+I82+I84+I86+I88+I96+I98+I101+I104+I107+I109+I111+#REF!+I114+I119+I121+I130+I132+I134+I136+I143+I145+I147+I154+I156+I158+I160+I162+I169+I171+I173+I175+I181+I183+I188+I190+I192+I194+I199+I201</f>
        <v>#REF!</v>
      </c>
      <c r="J9" s="13" t="e">
        <f>J10+J23+J30+J38+J40+J46+J48+J55+J57+J59+J61+J63+J68+J70+J72+J74+J80+J82+J84+J86+J88+J96+J98+J101+J104+J107+J109+J111+#REF!+J114+J119+J121+J130+J132+J134+J136+J143+J145+J147+J154+J156+J158+J160+J162+J169+J171+J173+J175+J181+J183+J188+J190+J192+J194+J199+J201</f>
        <v>#REF!</v>
      </c>
      <c r="K9" s="13" t="e">
        <f>K10+K23+K30+K38+K40+K46+K48+K55+K57+K59+K61+K63+K68+K70+K72+K74+K80+K82+K84+K86+K88+K96+K98+K101+K104+K107+K109+K111+#REF!+K114+K119+K121+K130+K132+K134+K136+K143+K145+K147+K154+K156+K158+K160+K162+K169+K171+K173+K175+K181+K183+K188+K190+K192+K194+K199+K201</f>
        <v>#REF!</v>
      </c>
      <c r="L9" s="13" t="e">
        <f>L10+L23+L30+L38+L40+L46+L48+L55+L57+L59+L61+L63+L68+L70+L72+L74+L80+L82+L84+L86+L88+L96+L98+L101+L104+L107+L109+L111+#REF!+L114+L119+L121+L130+L132+L134+L136+L143+L145+L147+L154+L156+L158+L160+L162+L169+L171+L173+L175+L181+L183+L188+L190+L192+L194+L199+L201</f>
        <v>#REF!</v>
      </c>
      <c r="M9" s="13" t="e">
        <f>M10+M23+M30+M38+M40+M46+M48+M55+M57+M59+M61+M63+M68+M70+M72+M74+M80+M82+M84+M86+M88+M96+M98+M101+M104+M107+M109+M111+#REF!+M114+M119+M121+M130+M132+M134+M136+M143+M145+M147+M154+M156+M158+M160+M162+M169+M171+M173+M175+M181+M183+M188+M190+M192+M194+M199+M201</f>
        <v>#REF!</v>
      </c>
      <c r="N9" s="13" t="e">
        <f>N10+N23+N30+N38+N40+N46+N48+N55+N57+N59+N61+N63+N68+N70+N72+N74+N80+N82+N84+N86+N88+N96+N98+N101+N104+N107+N109+N111+#REF!+N114+N119+N121+N130+N132+N134+N136+N143+N145+N147+N154+N156+N158+N160+N162+N169+N171+N173+N175+N181+N183+N188+N190+N192+N194+N199+N201</f>
        <v>#REF!</v>
      </c>
      <c r="O9" s="13"/>
      <c r="P9" s="13" t="e">
        <f>P10+P23+P30+P38+P40+P46+P48+P55+P57+P59+P61+P63+P68+P70+P72+P74+P80+P82+P84+P86+P88+P96+P98+P101+P104+P107+P109+P111+#REF!+P114+P119+P121+P130+P132+P134+P136+P143+P145+P147+P154+P156+P158+P160+P162+P169+P171+P173+P175+P181+P183+P188+P190+P192+P194+P199+P201</f>
        <v>#REF!</v>
      </c>
      <c r="Q9" s="13" t="e">
        <f>Q10+Q23+Q30+Q38+Q40+Q46+Q48+Q55+Q57+Q59+Q61+Q63+Q68+Q70+Q72+Q74+Q80+Q82+Q84+Q86+Q88+Q96+Q98+Q101+Q104+Q107+Q109+Q111+#REF!+Q114+Q119+Q121+Q130+Q132+Q134+Q136+Q143+Q145+Q147+Q154+Q156+Q158+Q160+Q162+Q169+Q171+Q173+Q175+Q181+Q183+Q188+Q190+Q192+Q194+Q199+Q201</f>
        <v>#REF!</v>
      </c>
      <c r="R9" s="13" t="e">
        <f>R10+R23+R30+R38+R40+R46+R48+R55+R57+R59+R61+R63+R68+R70+R72+R74+R80+R82+R84+R86+R88+R96+R98+R101+R104+R107+R109+R111+#REF!+R114+R119+R121+R130+R132+R134+R136+R143+R145+R147+R154+R156+R158+R160+R162+R169+R171+R173+R175+R181+R183+R188+R190+R192+R194+R199+R201</f>
        <v>#REF!</v>
      </c>
      <c r="S9" s="13" t="e">
        <f>S10+S23+S30+S38+S40+S46+S48+S55+S57+S59+S61+S63+S68+S70+S72+S74+S80+S82+S84+S86+S88+S96+S98+S101+S104+S107+S109+S111+#REF!+S114+S119+S121+S130+S132+S134+S136+S143+S145+S147+S154+S156+S158+S160+S162+S169+S171+S173+S175+S181+S183+S188+S190+S192+S194+S199+S201</f>
        <v>#REF!</v>
      </c>
      <c r="T9" s="13" t="e">
        <f>T10+T23+T30+T38+T40+T46+T48+T55+T57+T59+T61+T63+T68+T70+T72+T74+T80+T82+T84+T86+T88+T96+T98+T101+T104+T107+T109+T111+#REF!+T114+T119+T121+T130+T132+T134+T136+T143+T145+T147+T154+T156+T158+T160+T162+T169+T171+T173+T175+T181+T183+T188+T190+T192+T194+T199+T201</f>
        <v>#REF!</v>
      </c>
      <c r="U9" s="13" t="e">
        <f>U10+U23+U30+U38+U40+U46+U48+U55+U57+U59+U61+U63+U68+U70+U72+U74+U80+U82+U84+U86+U88+U96+U98+U101+U104+U107+U109+U111+#REF!+U114+U119+U121+U130+U132+U134+U136+U143+U145+U147+U154+U156+U158+U160+U162+U169+U171+U173+U175+U181+U183+U188+U190+U192+U194+U199+U201</f>
        <v>#REF!</v>
      </c>
      <c r="V9" s="13" t="e">
        <f>V10+V23+V30+V38+V40+V46+V48+V55+V57+V59+V61+V63+V68+V70+V72+V74+V80+V82+V84+V86+V88+V96+V98+V101+V104+V107+V109+V111+#REF!+V114+V119+V121+V130+V132+V134+V136+V143+V145+V147+V154+V156+V158+V160+V162+V169+V171+V173+V175+V181+V183+V188+V190+V192+V194+V199+V201</f>
        <v>#REF!</v>
      </c>
      <c r="W9" s="13" t="e">
        <f>W10+W23+W30+W38+W40+W46+W48+W55+W57+W59+W61+W63+W68+W70+W72+W74+W80+W82+W84+W86+W88+W96+W98+W101+W104+W107+W109+W111+#REF!+W114+W119+W121+W130+W132+W134+W136+W143+W145+W147+W154+W156+W158+W160+W162+W169+W171+W173+W175+W181+W183+W188+W190+W192+W194+W199+W201</f>
        <v>#REF!</v>
      </c>
      <c r="X9" s="13" t="e">
        <f>X10+X23+X30+X38+X40+X46+X48+X55+X57+X59+X61+X63+X68+X70+X72+X74+X80+X82+X84+X86+X88+X96+X98+X101+X104+X107+X109+X111+#REF!+X114+X119+X121+X130+X132+X134+X136+X143+X145+X147+X154+X156+X158+X160+X162+X169+X171+X173+X175+X181+X183+X188+X190+X192+X194+X199+X201</f>
        <v>#REF!</v>
      </c>
      <c r="Y9" s="13" t="e">
        <f>Y10+Y23+Y30+Y38+Y40+Y46+Y48+Y55+Y57+Y59+Y61+Y63+Y68+Y70+Y72+Y74+Y80+Y82+Y84+Y86+Y88+Y96+Y98+Y101+Y104+Y107+Y109+Y111+#REF!+Y114+Y119+Y121+Y130+Y132+Y134+Y136+Y143+Y145+Y147+Y154+Y156+Y158+Y160+Y162+Y169+Y171+Y173+Y175+Y181+Y183+Y188+Y190+Y192+Y194+Y199+Y201</f>
        <v>#REF!</v>
      </c>
      <c r="Z9" s="43"/>
    </row>
    <row r="10" spans="1:26" s="4" customFormat="1" ht="27" hidden="1" customHeight="1" x14ac:dyDescent="0.15">
      <c r="A10" s="14" t="s">
        <v>59</v>
      </c>
      <c r="B10" s="15" t="s">
        <v>60</v>
      </c>
      <c r="C10" s="15" t="s">
        <v>60</v>
      </c>
      <c r="D10" s="16">
        <f>SUM(D11:D22)</f>
        <v>906675</v>
      </c>
      <c r="E10" s="16">
        <f>SUM(E11:E22)</f>
        <v>340920</v>
      </c>
      <c r="F10" s="16">
        <f>SUM(F11:F22)</f>
        <v>-565755</v>
      </c>
      <c r="G10" s="16">
        <f>SUM(G11:G22)</f>
        <v>0</v>
      </c>
      <c r="H10" s="16">
        <f t="shared" ref="H10:Y10" si="0">SUM(H11:H22)</f>
        <v>92</v>
      </c>
      <c r="I10" s="16">
        <f t="shared" si="0"/>
        <v>410</v>
      </c>
      <c r="J10" s="16">
        <f t="shared" si="0"/>
        <v>146</v>
      </c>
      <c r="K10" s="16">
        <f t="shared" si="0"/>
        <v>144</v>
      </c>
      <c r="L10" s="16">
        <f t="shared" si="0"/>
        <v>390</v>
      </c>
      <c r="M10" s="16">
        <f t="shared" si="0"/>
        <v>165</v>
      </c>
      <c r="N10" s="16">
        <f t="shared" si="0"/>
        <v>893675</v>
      </c>
      <c r="O10" s="16"/>
      <c r="P10" s="16">
        <f>SUM(P11:P22)</f>
        <v>268107</v>
      </c>
      <c r="Q10" s="16">
        <f t="shared" si="0"/>
        <v>-638568</v>
      </c>
      <c r="R10" s="16">
        <f t="shared" si="0"/>
        <v>1482750</v>
      </c>
      <c r="S10" s="16">
        <f t="shared" si="0"/>
        <v>444825</v>
      </c>
      <c r="T10" s="16">
        <f t="shared" si="0"/>
        <v>183287</v>
      </c>
      <c r="U10" s="16">
        <f t="shared" si="0"/>
        <v>164959</v>
      </c>
      <c r="V10" s="16">
        <f t="shared" si="0"/>
        <v>164959</v>
      </c>
      <c r="W10" s="16">
        <f t="shared" si="0"/>
        <v>0</v>
      </c>
      <c r="X10" s="16">
        <f t="shared" si="0"/>
        <v>18328</v>
      </c>
      <c r="Y10" s="16">
        <f t="shared" si="0"/>
        <v>-377030</v>
      </c>
      <c r="Z10" s="43"/>
    </row>
    <row r="11" spans="1:26" s="4" customFormat="1" ht="27" hidden="1" customHeight="1" x14ac:dyDescent="0.15">
      <c r="A11" s="17" t="s">
        <v>61</v>
      </c>
      <c r="B11" s="18" t="s">
        <v>62</v>
      </c>
      <c r="C11" s="18" t="s">
        <v>63</v>
      </c>
      <c r="D11" s="19">
        <f>E11-F11+G11</f>
        <v>143535</v>
      </c>
      <c r="E11" s="20">
        <v>143535</v>
      </c>
      <c r="F11" s="20">
        <v>0</v>
      </c>
      <c r="G11" s="20"/>
      <c r="H11" s="21">
        <v>15</v>
      </c>
      <c r="I11" s="21">
        <v>26</v>
      </c>
      <c r="J11" s="21">
        <v>92</v>
      </c>
      <c r="K11" s="21">
        <v>4</v>
      </c>
      <c r="L11" s="21">
        <v>20</v>
      </c>
      <c r="M11" s="21">
        <v>111</v>
      </c>
      <c r="N11" s="31">
        <f>(H11+K11)*1250+(J11+M11)*1925</f>
        <v>414525</v>
      </c>
      <c r="O11" s="32">
        <v>0.3</v>
      </c>
      <c r="P11" s="33">
        <f>ROUND(N11*O11,0)</f>
        <v>124358</v>
      </c>
      <c r="Q11" s="31">
        <f>P11-D11</f>
        <v>-19177</v>
      </c>
      <c r="R11" s="39">
        <f>ROUND(K11*2500+L11*1250+M11*3850,0)</f>
        <v>462350</v>
      </c>
      <c r="S11" s="40">
        <f>ROUND(R11*O11,0)</f>
        <v>138705</v>
      </c>
      <c r="T11" s="40">
        <f>IF((S11+Q11)&lt;=0,0,S11+Q11)</f>
        <v>119528</v>
      </c>
      <c r="U11" s="40">
        <f>ROUND(T11*0.9,0)</f>
        <v>107575</v>
      </c>
      <c r="V11" s="40">
        <v>107575</v>
      </c>
      <c r="W11" s="40">
        <f>U11-V11</f>
        <v>0</v>
      </c>
      <c r="X11" s="40">
        <f>T11-U11</f>
        <v>11953</v>
      </c>
      <c r="Y11" s="39">
        <f>IF(S11+Q11&lt;0,S11+Q11,0)</f>
        <v>0</v>
      </c>
      <c r="Z11" s="43"/>
    </row>
    <row r="12" spans="1:26" s="4" customFormat="1" ht="27" hidden="1" customHeight="1" x14ac:dyDescent="0.15">
      <c r="A12" s="17" t="s">
        <v>64</v>
      </c>
      <c r="B12" s="18" t="s">
        <v>65</v>
      </c>
      <c r="C12" s="18" t="s">
        <v>65</v>
      </c>
      <c r="D12" s="19">
        <f t="shared" ref="D12:D43" si="1">E12-F12+G12</f>
        <v>10335</v>
      </c>
      <c r="E12" s="20">
        <v>10335</v>
      </c>
      <c r="F12" s="20">
        <v>0</v>
      </c>
      <c r="G12" s="20"/>
      <c r="H12" s="21">
        <v>1</v>
      </c>
      <c r="I12" s="21">
        <v>39</v>
      </c>
      <c r="J12" s="21">
        <v>1</v>
      </c>
      <c r="K12" s="21">
        <v>3</v>
      </c>
      <c r="L12" s="21">
        <v>43</v>
      </c>
      <c r="M12" s="21">
        <v>2</v>
      </c>
      <c r="N12" s="31">
        <f t="shared" ref="N12:N43" si="2">(H12+K12)*1250+(J12+M12)*1925</f>
        <v>10775</v>
      </c>
      <c r="O12" s="32">
        <v>0.3</v>
      </c>
      <c r="P12" s="33">
        <f t="shared" ref="P12:P43" si="3">ROUND(N12*O12,0)</f>
        <v>3233</v>
      </c>
      <c r="Q12" s="31">
        <f t="shared" ref="Q12:Q79" si="4">P12-D12</f>
        <v>-7102</v>
      </c>
      <c r="R12" s="39">
        <f t="shared" ref="R12:R43" si="5">ROUND(K12*2500+L12*1250+M12*3850,0)</f>
        <v>68950</v>
      </c>
      <c r="S12" s="40">
        <f t="shared" ref="S12:S43" si="6">ROUND(R12*O12,0)</f>
        <v>20685</v>
      </c>
      <c r="T12" s="40">
        <f t="shared" ref="T12:T79" si="7">IF((S12+Q12)&lt;=0,0,S12+Q12)</f>
        <v>13583</v>
      </c>
      <c r="U12" s="40">
        <f t="shared" ref="U12:U43" si="8">ROUND(T12*0.9,0)</f>
        <v>12225</v>
      </c>
      <c r="V12" s="40">
        <v>12225</v>
      </c>
      <c r="W12" s="40">
        <f t="shared" ref="W12:W79" si="9">U12-V12</f>
        <v>0</v>
      </c>
      <c r="X12" s="40">
        <f t="shared" ref="X12:X79" si="10">T12-U12</f>
        <v>1358</v>
      </c>
      <c r="Y12" s="39">
        <f t="shared" ref="Y12:Y79" si="11">IF(S12+Q12&lt;0,S12+Q12,0)</f>
        <v>0</v>
      </c>
      <c r="Z12" s="43"/>
    </row>
    <row r="13" spans="1:26" s="4" customFormat="1" ht="27" hidden="1" customHeight="1" x14ac:dyDescent="0.15">
      <c r="A13" s="17" t="s">
        <v>66</v>
      </c>
      <c r="B13" s="18" t="s">
        <v>67</v>
      </c>
      <c r="C13" s="18" t="s">
        <v>67</v>
      </c>
      <c r="D13" s="19">
        <f t="shared" si="1"/>
        <v>6525</v>
      </c>
      <c r="E13" s="20">
        <v>6525</v>
      </c>
      <c r="F13" s="20">
        <v>0</v>
      </c>
      <c r="G13" s="20"/>
      <c r="H13" s="21">
        <v>1</v>
      </c>
      <c r="I13" s="21">
        <v>4</v>
      </c>
      <c r="J13" s="21">
        <v>5</v>
      </c>
      <c r="K13" s="21">
        <v>2</v>
      </c>
      <c r="L13" s="21">
        <v>3</v>
      </c>
      <c r="M13" s="21">
        <v>5</v>
      </c>
      <c r="N13" s="31">
        <f t="shared" si="2"/>
        <v>23000</v>
      </c>
      <c r="O13" s="32">
        <v>0.3</v>
      </c>
      <c r="P13" s="33">
        <f t="shared" si="3"/>
        <v>6900</v>
      </c>
      <c r="Q13" s="31">
        <f t="shared" si="4"/>
        <v>375</v>
      </c>
      <c r="R13" s="39">
        <f t="shared" si="5"/>
        <v>28000</v>
      </c>
      <c r="S13" s="40">
        <f t="shared" si="6"/>
        <v>8400</v>
      </c>
      <c r="T13" s="40">
        <f t="shared" si="7"/>
        <v>8775</v>
      </c>
      <c r="U13" s="40">
        <f t="shared" si="8"/>
        <v>7898</v>
      </c>
      <c r="V13" s="40">
        <v>7898</v>
      </c>
      <c r="W13" s="40">
        <f t="shared" si="9"/>
        <v>0</v>
      </c>
      <c r="X13" s="40">
        <f t="shared" si="10"/>
        <v>877</v>
      </c>
      <c r="Y13" s="39">
        <f t="shared" si="11"/>
        <v>0</v>
      </c>
      <c r="Z13" s="43"/>
    </row>
    <row r="14" spans="1:26" s="4" customFormat="1" ht="27" hidden="1" customHeight="1" x14ac:dyDescent="0.15">
      <c r="A14" s="17" t="s">
        <v>68</v>
      </c>
      <c r="B14" s="18" t="s">
        <v>69</v>
      </c>
      <c r="C14" s="18" t="s">
        <v>69</v>
      </c>
      <c r="D14" s="19">
        <f t="shared" si="1"/>
        <v>23560</v>
      </c>
      <c r="E14" s="20">
        <v>11025</v>
      </c>
      <c r="F14" s="20">
        <v>-12535</v>
      </c>
      <c r="G14" s="20"/>
      <c r="H14" s="21">
        <v>5</v>
      </c>
      <c r="I14" s="21">
        <v>14</v>
      </c>
      <c r="J14" s="21">
        <v>5</v>
      </c>
      <c r="K14" s="21">
        <v>6</v>
      </c>
      <c r="L14" s="21">
        <v>7</v>
      </c>
      <c r="M14" s="21">
        <v>4</v>
      </c>
      <c r="N14" s="31">
        <f t="shared" si="2"/>
        <v>31075</v>
      </c>
      <c r="O14" s="32">
        <v>0.3</v>
      </c>
      <c r="P14" s="33">
        <f t="shared" si="3"/>
        <v>9323</v>
      </c>
      <c r="Q14" s="31">
        <f t="shared" si="4"/>
        <v>-14237</v>
      </c>
      <c r="R14" s="39">
        <f t="shared" si="5"/>
        <v>39150</v>
      </c>
      <c r="S14" s="40">
        <f t="shared" si="6"/>
        <v>11745</v>
      </c>
      <c r="T14" s="40">
        <f t="shared" si="7"/>
        <v>0</v>
      </c>
      <c r="U14" s="40">
        <f t="shared" si="8"/>
        <v>0</v>
      </c>
      <c r="V14" s="40">
        <v>0</v>
      </c>
      <c r="W14" s="40">
        <f t="shared" si="9"/>
        <v>0</v>
      </c>
      <c r="X14" s="40">
        <f t="shared" si="10"/>
        <v>0</v>
      </c>
      <c r="Y14" s="39">
        <f t="shared" si="11"/>
        <v>-2492</v>
      </c>
      <c r="Z14" s="43"/>
    </row>
    <row r="15" spans="1:26" s="4" customFormat="1" ht="27" hidden="1" customHeight="1" x14ac:dyDescent="0.15">
      <c r="A15" s="17" t="s">
        <v>70</v>
      </c>
      <c r="B15" s="18" t="s">
        <v>71</v>
      </c>
      <c r="C15" s="18" t="s">
        <v>71</v>
      </c>
      <c r="D15" s="19">
        <f t="shared" si="1"/>
        <v>50395</v>
      </c>
      <c r="E15" s="20">
        <v>43155</v>
      </c>
      <c r="F15" s="20">
        <v>-7240</v>
      </c>
      <c r="G15" s="20"/>
      <c r="H15" s="21">
        <v>3</v>
      </c>
      <c r="I15" s="21">
        <v>18</v>
      </c>
      <c r="J15" s="21">
        <v>3</v>
      </c>
      <c r="K15" s="21">
        <v>11</v>
      </c>
      <c r="L15" s="21">
        <v>13</v>
      </c>
      <c r="M15" s="21">
        <v>5</v>
      </c>
      <c r="N15" s="31">
        <f t="shared" si="2"/>
        <v>32900</v>
      </c>
      <c r="O15" s="32">
        <v>0.3</v>
      </c>
      <c r="P15" s="33">
        <f t="shared" si="3"/>
        <v>9870</v>
      </c>
      <c r="Q15" s="31">
        <f t="shared" si="4"/>
        <v>-40525</v>
      </c>
      <c r="R15" s="39">
        <f t="shared" si="5"/>
        <v>63000</v>
      </c>
      <c r="S15" s="40">
        <f t="shared" si="6"/>
        <v>18900</v>
      </c>
      <c r="T15" s="40">
        <f t="shared" si="7"/>
        <v>0</v>
      </c>
      <c r="U15" s="40">
        <f t="shared" si="8"/>
        <v>0</v>
      </c>
      <c r="V15" s="40">
        <v>0</v>
      </c>
      <c r="W15" s="40">
        <f t="shared" si="9"/>
        <v>0</v>
      </c>
      <c r="X15" s="40">
        <f t="shared" si="10"/>
        <v>0</v>
      </c>
      <c r="Y15" s="39">
        <f t="shared" si="11"/>
        <v>-21625</v>
      </c>
      <c r="Z15" s="43"/>
    </row>
    <row r="16" spans="1:26" s="4" customFormat="1" ht="27" hidden="1" customHeight="1" x14ac:dyDescent="0.15">
      <c r="A16" s="17" t="s">
        <v>72</v>
      </c>
      <c r="B16" s="18" t="s">
        <v>73</v>
      </c>
      <c r="C16" s="18" t="s">
        <v>73</v>
      </c>
      <c r="D16" s="19">
        <f t="shared" si="1"/>
        <v>124600</v>
      </c>
      <c r="E16" s="20">
        <v>19455</v>
      </c>
      <c r="F16" s="20">
        <v>-105145</v>
      </c>
      <c r="G16" s="20"/>
      <c r="H16" s="21">
        <v>4</v>
      </c>
      <c r="I16" s="21">
        <v>6</v>
      </c>
      <c r="J16" s="21">
        <v>12</v>
      </c>
      <c r="K16" s="21">
        <v>8</v>
      </c>
      <c r="L16" s="21">
        <v>16</v>
      </c>
      <c r="M16" s="21">
        <v>9</v>
      </c>
      <c r="N16" s="31">
        <f t="shared" si="2"/>
        <v>55425</v>
      </c>
      <c r="O16" s="32">
        <v>0.3</v>
      </c>
      <c r="P16" s="33">
        <f t="shared" si="3"/>
        <v>16628</v>
      </c>
      <c r="Q16" s="31">
        <f t="shared" si="4"/>
        <v>-107972</v>
      </c>
      <c r="R16" s="39">
        <f t="shared" si="5"/>
        <v>74650</v>
      </c>
      <c r="S16" s="40">
        <f t="shared" si="6"/>
        <v>22395</v>
      </c>
      <c r="T16" s="40">
        <f t="shared" si="7"/>
        <v>0</v>
      </c>
      <c r="U16" s="40">
        <f t="shared" si="8"/>
        <v>0</v>
      </c>
      <c r="V16" s="40">
        <v>0</v>
      </c>
      <c r="W16" s="40">
        <f t="shared" si="9"/>
        <v>0</v>
      </c>
      <c r="X16" s="40">
        <f t="shared" si="10"/>
        <v>0</v>
      </c>
      <c r="Y16" s="39">
        <f t="shared" si="11"/>
        <v>-85577</v>
      </c>
      <c r="Z16" s="43"/>
    </row>
    <row r="17" spans="1:26" s="4" customFormat="1" ht="27" hidden="1" customHeight="1" x14ac:dyDescent="0.15">
      <c r="A17" s="17" t="s">
        <v>74</v>
      </c>
      <c r="B17" s="18" t="s">
        <v>75</v>
      </c>
      <c r="C17" s="18" t="s">
        <v>75</v>
      </c>
      <c r="D17" s="19">
        <f t="shared" si="1"/>
        <v>58940</v>
      </c>
      <c r="E17" s="20">
        <v>6060</v>
      </c>
      <c r="F17" s="20">
        <v>-52880</v>
      </c>
      <c r="G17" s="20"/>
      <c r="H17" s="21">
        <v>3</v>
      </c>
      <c r="I17" s="21">
        <v>14</v>
      </c>
      <c r="J17" s="21">
        <v>4</v>
      </c>
      <c r="K17" s="21">
        <v>7</v>
      </c>
      <c r="L17" s="21">
        <v>1</v>
      </c>
      <c r="M17" s="21">
        <v>0</v>
      </c>
      <c r="N17" s="31">
        <f t="shared" si="2"/>
        <v>20200</v>
      </c>
      <c r="O17" s="32">
        <v>0.3</v>
      </c>
      <c r="P17" s="33">
        <f t="shared" si="3"/>
        <v>6060</v>
      </c>
      <c r="Q17" s="31">
        <f t="shared" si="4"/>
        <v>-52880</v>
      </c>
      <c r="R17" s="39">
        <f t="shared" si="5"/>
        <v>18750</v>
      </c>
      <c r="S17" s="40">
        <f t="shared" si="6"/>
        <v>5625</v>
      </c>
      <c r="T17" s="40">
        <f t="shared" si="7"/>
        <v>0</v>
      </c>
      <c r="U17" s="40">
        <f t="shared" si="8"/>
        <v>0</v>
      </c>
      <c r="V17" s="40">
        <v>0</v>
      </c>
      <c r="W17" s="40">
        <f t="shared" si="9"/>
        <v>0</v>
      </c>
      <c r="X17" s="40">
        <f t="shared" si="10"/>
        <v>0</v>
      </c>
      <c r="Y17" s="39">
        <f t="shared" si="11"/>
        <v>-47255</v>
      </c>
      <c r="Z17" s="43"/>
    </row>
    <row r="18" spans="1:26" s="4" customFormat="1" ht="27" hidden="1" customHeight="1" x14ac:dyDescent="0.15">
      <c r="A18" s="17" t="s">
        <v>76</v>
      </c>
      <c r="B18" s="18" t="s">
        <v>77</v>
      </c>
      <c r="C18" s="18" t="s">
        <v>77</v>
      </c>
      <c r="D18" s="19">
        <f t="shared" si="1"/>
        <v>37595</v>
      </c>
      <c r="E18" s="20">
        <v>16560</v>
      </c>
      <c r="F18" s="20">
        <v>-21035</v>
      </c>
      <c r="G18" s="20"/>
      <c r="H18" s="21">
        <v>16</v>
      </c>
      <c r="I18" s="21">
        <v>57</v>
      </c>
      <c r="J18" s="21">
        <v>4</v>
      </c>
      <c r="K18" s="21">
        <v>28</v>
      </c>
      <c r="L18" s="21">
        <v>54</v>
      </c>
      <c r="M18" s="21">
        <v>3</v>
      </c>
      <c r="N18" s="31">
        <f t="shared" si="2"/>
        <v>68475</v>
      </c>
      <c r="O18" s="32">
        <v>0.3</v>
      </c>
      <c r="P18" s="33">
        <f t="shared" si="3"/>
        <v>20543</v>
      </c>
      <c r="Q18" s="31">
        <f t="shared" si="4"/>
        <v>-17052</v>
      </c>
      <c r="R18" s="39">
        <f t="shared" si="5"/>
        <v>149050</v>
      </c>
      <c r="S18" s="40">
        <f t="shared" si="6"/>
        <v>44715</v>
      </c>
      <c r="T18" s="40">
        <f t="shared" si="7"/>
        <v>27663</v>
      </c>
      <c r="U18" s="40">
        <f t="shared" si="8"/>
        <v>24897</v>
      </c>
      <c r="V18" s="40">
        <v>24897</v>
      </c>
      <c r="W18" s="40">
        <f t="shared" si="9"/>
        <v>0</v>
      </c>
      <c r="X18" s="40">
        <f t="shared" si="10"/>
        <v>2766</v>
      </c>
      <c r="Y18" s="39">
        <f t="shared" si="11"/>
        <v>0</v>
      </c>
      <c r="Z18" s="43"/>
    </row>
    <row r="19" spans="1:26" s="4" customFormat="1" ht="27" hidden="1" customHeight="1" x14ac:dyDescent="0.15">
      <c r="A19" s="17" t="s">
        <v>78</v>
      </c>
      <c r="B19" s="18" t="s">
        <v>79</v>
      </c>
      <c r="C19" s="18" t="s">
        <v>79</v>
      </c>
      <c r="D19" s="19">
        <f t="shared" si="1"/>
        <v>126145</v>
      </c>
      <c r="E19" s="20">
        <v>27360</v>
      </c>
      <c r="F19" s="20">
        <v>-98785</v>
      </c>
      <c r="G19" s="20"/>
      <c r="H19" s="21">
        <v>23</v>
      </c>
      <c r="I19" s="21">
        <v>49</v>
      </c>
      <c r="J19" s="21">
        <v>13</v>
      </c>
      <c r="K19" s="21">
        <v>27</v>
      </c>
      <c r="L19" s="21">
        <v>30</v>
      </c>
      <c r="M19" s="21">
        <v>12</v>
      </c>
      <c r="N19" s="31">
        <f t="shared" si="2"/>
        <v>110625</v>
      </c>
      <c r="O19" s="32">
        <v>0.3</v>
      </c>
      <c r="P19" s="33">
        <f t="shared" si="3"/>
        <v>33188</v>
      </c>
      <c r="Q19" s="31">
        <f t="shared" si="4"/>
        <v>-92957</v>
      </c>
      <c r="R19" s="39">
        <f t="shared" si="5"/>
        <v>151200</v>
      </c>
      <c r="S19" s="40">
        <f t="shared" si="6"/>
        <v>45360</v>
      </c>
      <c r="T19" s="40">
        <f t="shared" si="7"/>
        <v>0</v>
      </c>
      <c r="U19" s="40">
        <f t="shared" si="8"/>
        <v>0</v>
      </c>
      <c r="V19" s="40">
        <v>0</v>
      </c>
      <c r="W19" s="40">
        <f t="shared" si="9"/>
        <v>0</v>
      </c>
      <c r="X19" s="40">
        <f t="shared" si="10"/>
        <v>0</v>
      </c>
      <c r="Y19" s="39">
        <f t="shared" si="11"/>
        <v>-47597</v>
      </c>
      <c r="Z19" s="43"/>
    </row>
    <row r="20" spans="1:26" s="4" customFormat="1" ht="27" hidden="1" customHeight="1" x14ac:dyDescent="0.15">
      <c r="A20" s="17" t="s">
        <v>80</v>
      </c>
      <c r="B20" s="18" t="s">
        <v>81</v>
      </c>
      <c r="C20" s="18" t="s">
        <v>81</v>
      </c>
      <c r="D20" s="19">
        <f t="shared" si="1"/>
        <v>22210</v>
      </c>
      <c r="E20" s="20">
        <v>15060</v>
      </c>
      <c r="F20" s="20">
        <v>-7150</v>
      </c>
      <c r="G20" s="20"/>
      <c r="H20" s="21">
        <v>2</v>
      </c>
      <c r="I20" s="21">
        <v>9</v>
      </c>
      <c r="J20" s="21">
        <v>0</v>
      </c>
      <c r="K20" s="21">
        <v>16</v>
      </c>
      <c r="L20" s="21">
        <v>32</v>
      </c>
      <c r="M20" s="21">
        <v>3</v>
      </c>
      <c r="N20" s="31">
        <f t="shared" si="2"/>
        <v>28275</v>
      </c>
      <c r="O20" s="32">
        <v>0.3</v>
      </c>
      <c r="P20" s="33">
        <f t="shared" si="3"/>
        <v>8483</v>
      </c>
      <c r="Q20" s="31">
        <f t="shared" si="4"/>
        <v>-13727</v>
      </c>
      <c r="R20" s="39">
        <f t="shared" si="5"/>
        <v>91550</v>
      </c>
      <c r="S20" s="40">
        <f t="shared" si="6"/>
        <v>27465</v>
      </c>
      <c r="T20" s="40">
        <f t="shared" si="7"/>
        <v>13738</v>
      </c>
      <c r="U20" s="40">
        <f t="shared" si="8"/>
        <v>12364</v>
      </c>
      <c r="V20" s="40">
        <v>12364</v>
      </c>
      <c r="W20" s="40">
        <f t="shared" si="9"/>
        <v>0</v>
      </c>
      <c r="X20" s="40">
        <f t="shared" si="10"/>
        <v>1374</v>
      </c>
      <c r="Y20" s="39">
        <f t="shared" si="11"/>
        <v>0</v>
      </c>
      <c r="Z20" s="43"/>
    </row>
    <row r="21" spans="1:26" s="4" customFormat="1" ht="27" hidden="1" customHeight="1" x14ac:dyDescent="0.15">
      <c r="A21" s="17" t="s">
        <v>82</v>
      </c>
      <c r="B21" s="18" t="s">
        <v>83</v>
      </c>
      <c r="C21" s="18" t="s">
        <v>83</v>
      </c>
      <c r="D21" s="19">
        <f t="shared" si="1"/>
        <v>194405</v>
      </c>
      <c r="E21" s="20">
        <v>13740</v>
      </c>
      <c r="F21" s="20">
        <v>-180665</v>
      </c>
      <c r="G21" s="20"/>
      <c r="H21" s="21">
        <v>3</v>
      </c>
      <c r="I21" s="21">
        <v>155</v>
      </c>
      <c r="J21" s="21">
        <v>6</v>
      </c>
      <c r="K21" s="21">
        <v>10</v>
      </c>
      <c r="L21" s="21">
        <v>150</v>
      </c>
      <c r="M21" s="21">
        <v>7</v>
      </c>
      <c r="N21" s="31">
        <f t="shared" si="2"/>
        <v>41275</v>
      </c>
      <c r="O21" s="32">
        <v>0.3</v>
      </c>
      <c r="P21" s="33">
        <f t="shared" si="3"/>
        <v>12383</v>
      </c>
      <c r="Q21" s="31">
        <f t="shared" si="4"/>
        <v>-182022</v>
      </c>
      <c r="R21" s="39">
        <f t="shared" si="5"/>
        <v>239450</v>
      </c>
      <c r="S21" s="40">
        <f t="shared" si="6"/>
        <v>71835</v>
      </c>
      <c r="T21" s="40">
        <f t="shared" si="7"/>
        <v>0</v>
      </c>
      <c r="U21" s="40">
        <f t="shared" si="8"/>
        <v>0</v>
      </c>
      <c r="V21" s="40">
        <v>0</v>
      </c>
      <c r="W21" s="40">
        <f t="shared" si="9"/>
        <v>0</v>
      </c>
      <c r="X21" s="40">
        <f t="shared" si="10"/>
        <v>0</v>
      </c>
      <c r="Y21" s="39">
        <f t="shared" si="11"/>
        <v>-110187</v>
      </c>
      <c r="Z21" s="43"/>
    </row>
    <row r="22" spans="1:26" s="4" customFormat="1" ht="27" hidden="1" customHeight="1" x14ac:dyDescent="0.15">
      <c r="A22" s="17" t="s">
        <v>84</v>
      </c>
      <c r="B22" s="18" t="s">
        <v>85</v>
      </c>
      <c r="C22" s="18" t="s">
        <v>85</v>
      </c>
      <c r="D22" s="19">
        <f t="shared" si="1"/>
        <v>108430</v>
      </c>
      <c r="E22" s="20">
        <v>28110</v>
      </c>
      <c r="F22" s="20">
        <v>-80320</v>
      </c>
      <c r="G22" s="20"/>
      <c r="H22" s="21">
        <v>16</v>
      </c>
      <c r="I22" s="21">
        <v>19</v>
      </c>
      <c r="J22" s="21">
        <v>1</v>
      </c>
      <c r="K22" s="21">
        <v>22</v>
      </c>
      <c r="L22" s="21">
        <v>21</v>
      </c>
      <c r="M22" s="21">
        <v>4</v>
      </c>
      <c r="N22" s="31">
        <f t="shared" si="2"/>
        <v>57125</v>
      </c>
      <c r="O22" s="32">
        <v>0.3</v>
      </c>
      <c r="P22" s="33">
        <f t="shared" si="3"/>
        <v>17138</v>
      </c>
      <c r="Q22" s="31">
        <f t="shared" si="4"/>
        <v>-91292</v>
      </c>
      <c r="R22" s="39">
        <f t="shared" si="5"/>
        <v>96650</v>
      </c>
      <c r="S22" s="40">
        <f t="shared" si="6"/>
        <v>28995</v>
      </c>
      <c r="T22" s="40">
        <f t="shared" si="7"/>
        <v>0</v>
      </c>
      <c r="U22" s="40">
        <f t="shared" si="8"/>
        <v>0</v>
      </c>
      <c r="V22" s="40">
        <v>0</v>
      </c>
      <c r="W22" s="40">
        <f t="shared" si="9"/>
        <v>0</v>
      </c>
      <c r="X22" s="40">
        <f t="shared" si="10"/>
        <v>0</v>
      </c>
      <c r="Y22" s="39">
        <f t="shared" si="11"/>
        <v>-62297</v>
      </c>
      <c r="Z22" s="43"/>
    </row>
    <row r="23" spans="1:26" s="4" customFormat="1" ht="27" hidden="1" customHeight="1" x14ac:dyDescent="0.15">
      <c r="A23" s="14" t="s">
        <v>86</v>
      </c>
      <c r="B23" s="22" t="s">
        <v>87</v>
      </c>
      <c r="C23" s="22" t="s">
        <v>87</v>
      </c>
      <c r="D23" s="23">
        <f>SUM(D24:D29)</f>
        <v>294060</v>
      </c>
      <c r="E23" s="23">
        <f>SUM(E24:E29)</f>
        <v>224505</v>
      </c>
      <c r="F23" s="23">
        <f>SUM(F24:F29)</f>
        <v>-69555</v>
      </c>
      <c r="G23" s="23">
        <f>SUM(G24:G29)</f>
        <v>0</v>
      </c>
      <c r="H23" s="23">
        <f t="shared" ref="H23:Y23" si="12">SUM(H24:H29)</f>
        <v>85</v>
      </c>
      <c r="I23" s="23">
        <f t="shared" si="12"/>
        <v>98</v>
      </c>
      <c r="J23" s="23">
        <f t="shared" si="12"/>
        <v>11</v>
      </c>
      <c r="K23" s="23">
        <f t="shared" si="12"/>
        <v>100</v>
      </c>
      <c r="L23" s="23">
        <f t="shared" si="12"/>
        <v>54</v>
      </c>
      <c r="M23" s="23">
        <f t="shared" si="12"/>
        <v>11</v>
      </c>
      <c r="N23" s="23">
        <f t="shared" si="12"/>
        <v>273600</v>
      </c>
      <c r="O23" s="23"/>
      <c r="P23" s="23">
        <f>SUM(P24:P29)</f>
        <v>82080</v>
      </c>
      <c r="Q23" s="23">
        <f t="shared" si="12"/>
        <v>-211980</v>
      </c>
      <c r="R23" s="23">
        <f t="shared" si="12"/>
        <v>359850</v>
      </c>
      <c r="S23" s="23">
        <f t="shared" si="12"/>
        <v>107955</v>
      </c>
      <c r="T23" s="23">
        <f t="shared" si="12"/>
        <v>375</v>
      </c>
      <c r="U23" s="23">
        <f t="shared" si="12"/>
        <v>338</v>
      </c>
      <c r="V23" s="23">
        <f t="shared" si="12"/>
        <v>338</v>
      </c>
      <c r="W23" s="23">
        <f t="shared" si="12"/>
        <v>0</v>
      </c>
      <c r="X23" s="23">
        <f t="shared" si="12"/>
        <v>37</v>
      </c>
      <c r="Y23" s="23">
        <f t="shared" si="12"/>
        <v>-104400</v>
      </c>
      <c r="Z23" s="43"/>
    </row>
    <row r="24" spans="1:26" s="4" customFormat="1" ht="27" hidden="1" customHeight="1" x14ac:dyDescent="0.15">
      <c r="A24" s="17" t="s">
        <v>88</v>
      </c>
      <c r="B24" s="24" t="s">
        <v>89</v>
      </c>
      <c r="C24" s="24" t="s">
        <v>90</v>
      </c>
      <c r="D24" s="19">
        <f t="shared" si="1"/>
        <v>250000</v>
      </c>
      <c r="E24" s="20">
        <v>219600</v>
      </c>
      <c r="F24" s="20">
        <v>-30400</v>
      </c>
      <c r="G24" s="20"/>
      <c r="H24" s="21">
        <v>83</v>
      </c>
      <c r="I24" s="21">
        <v>97</v>
      </c>
      <c r="J24" s="21">
        <v>11</v>
      </c>
      <c r="K24" s="21">
        <v>100</v>
      </c>
      <c r="L24" s="21">
        <v>54</v>
      </c>
      <c r="M24" s="21">
        <v>11</v>
      </c>
      <c r="N24" s="31">
        <f t="shared" si="2"/>
        <v>271100</v>
      </c>
      <c r="O24" s="32">
        <v>0.3</v>
      </c>
      <c r="P24" s="33">
        <f t="shared" si="3"/>
        <v>81330</v>
      </c>
      <c r="Q24" s="31">
        <f t="shared" si="4"/>
        <v>-168670</v>
      </c>
      <c r="R24" s="39">
        <f t="shared" si="5"/>
        <v>359850</v>
      </c>
      <c r="S24" s="40">
        <f t="shared" si="6"/>
        <v>107955</v>
      </c>
      <c r="T24" s="40">
        <f t="shared" si="7"/>
        <v>0</v>
      </c>
      <c r="U24" s="40">
        <f t="shared" si="8"/>
        <v>0</v>
      </c>
      <c r="V24" s="40">
        <v>0</v>
      </c>
      <c r="W24" s="40">
        <f t="shared" si="9"/>
        <v>0</v>
      </c>
      <c r="X24" s="40">
        <f t="shared" si="10"/>
        <v>0</v>
      </c>
      <c r="Y24" s="39">
        <f t="shared" si="11"/>
        <v>-60715</v>
      </c>
      <c r="Z24" s="43"/>
    </row>
    <row r="25" spans="1:26" s="4" customFormat="1" ht="27" hidden="1" customHeight="1" x14ac:dyDescent="0.15">
      <c r="A25" s="17" t="s">
        <v>91</v>
      </c>
      <c r="B25" s="24" t="s">
        <v>92</v>
      </c>
      <c r="C25" s="24" t="s">
        <v>93</v>
      </c>
      <c r="D25" s="19">
        <f t="shared" si="1"/>
        <v>4135</v>
      </c>
      <c r="E25" s="20">
        <v>750</v>
      </c>
      <c r="F25" s="20">
        <v>-3385</v>
      </c>
      <c r="G25" s="20"/>
      <c r="H25" s="21"/>
      <c r="I25" s="21"/>
      <c r="J25" s="21"/>
      <c r="K25" s="21"/>
      <c r="L25" s="21"/>
      <c r="M25" s="21"/>
      <c r="N25" s="31">
        <f t="shared" si="2"/>
        <v>0</v>
      </c>
      <c r="O25" s="32">
        <v>0.3</v>
      </c>
      <c r="P25" s="33">
        <f t="shared" si="3"/>
        <v>0</v>
      </c>
      <c r="Q25" s="31">
        <f t="shared" si="4"/>
        <v>-4135</v>
      </c>
      <c r="R25" s="39">
        <f t="shared" si="5"/>
        <v>0</v>
      </c>
      <c r="S25" s="40">
        <f t="shared" si="6"/>
        <v>0</v>
      </c>
      <c r="T25" s="40">
        <f t="shared" si="7"/>
        <v>0</v>
      </c>
      <c r="U25" s="40">
        <f t="shared" si="8"/>
        <v>0</v>
      </c>
      <c r="V25" s="40">
        <v>0</v>
      </c>
      <c r="W25" s="40">
        <f t="shared" si="9"/>
        <v>0</v>
      </c>
      <c r="X25" s="40">
        <f t="shared" si="10"/>
        <v>0</v>
      </c>
      <c r="Y25" s="39">
        <f t="shared" si="11"/>
        <v>-4135</v>
      </c>
      <c r="Z25" s="43"/>
    </row>
    <row r="26" spans="1:26" s="4" customFormat="1" ht="27" hidden="1" customHeight="1" x14ac:dyDescent="0.15">
      <c r="A26" s="17" t="s">
        <v>91</v>
      </c>
      <c r="B26" s="24" t="s">
        <v>92</v>
      </c>
      <c r="C26" s="24" t="s">
        <v>94</v>
      </c>
      <c r="D26" s="19">
        <f t="shared" si="1"/>
        <v>0</v>
      </c>
      <c r="E26" s="20">
        <v>0</v>
      </c>
      <c r="F26" s="20">
        <v>0</v>
      </c>
      <c r="G26" s="20"/>
      <c r="H26" s="21">
        <v>1</v>
      </c>
      <c r="I26" s="21">
        <v>0</v>
      </c>
      <c r="J26" s="21">
        <v>0</v>
      </c>
      <c r="K26" s="21"/>
      <c r="L26" s="21"/>
      <c r="M26" s="21"/>
      <c r="N26" s="31">
        <f t="shared" si="2"/>
        <v>1250</v>
      </c>
      <c r="O26" s="32">
        <v>0.3</v>
      </c>
      <c r="P26" s="33">
        <f t="shared" si="3"/>
        <v>375</v>
      </c>
      <c r="Q26" s="31">
        <f t="shared" si="4"/>
        <v>375</v>
      </c>
      <c r="R26" s="39">
        <f t="shared" si="5"/>
        <v>0</v>
      </c>
      <c r="S26" s="40">
        <f t="shared" si="6"/>
        <v>0</v>
      </c>
      <c r="T26" s="40">
        <f t="shared" si="7"/>
        <v>375</v>
      </c>
      <c r="U26" s="40">
        <f t="shared" si="8"/>
        <v>338</v>
      </c>
      <c r="V26" s="40">
        <v>338</v>
      </c>
      <c r="W26" s="40">
        <f t="shared" si="9"/>
        <v>0</v>
      </c>
      <c r="X26" s="40">
        <f t="shared" si="10"/>
        <v>37</v>
      </c>
      <c r="Y26" s="39">
        <f t="shared" si="11"/>
        <v>0</v>
      </c>
      <c r="Z26" s="43"/>
    </row>
    <row r="27" spans="1:26" s="4" customFormat="1" ht="27" hidden="1" customHeight="1" x14ac:dyDescent="0.15">
      <c r="A27" s="17" t="s">
        <v>91</v>
      </c>
      <c r="B27" s="24" t="s">
        <v>92</v>
      </c>
      <c r="C27" s="24" t="s">
        <v>92</v>
      </c>
      <c r="D27" s="19">
        <f t="shared" si="1"/>
        <v>30770</v>
      </c>
      <c r="E27" s="20">
        <v>0</v>
      </c>
      <c r="F27" s="20">
        <v>-30770</v>
      </c>
      <c r="G27" s="20"/>
      <c r="H27" s="21"/>
      <c r="I27" s="21"/>
      <c r="J27" s="21"/>
      <c r="K27" s="21"/>
      <c r="L27" s="21"/>
      <c r="M27" s="21"/>
      <c r="N27" s="31">
        <f t="shared" si="2"/>
        <v>0</v>
      </c>
      <c r="O27" s="32">
        <v>0.3</v>
      </c>
      <c r="P27" s="33">
        <f t="shared" si="3"/>
        <v>0</v>
      </c>
      <c r="Q27" s="31">
        <f t="shared" si="4"/>
        <v>-30770</v>
      </c>
      <c r="R27" s="39">
        <f t="shared" si="5"/>
        <v>0</v>
      </c>
      <c r="S27" s="40">
        <f t="shared" si="6"/>
        <v>0</v>
      </c>
      <c r="T27" s="40">
        <f t="shared" si="7"/>
        <v>0</v>
      </c>
      <c r="U27" s="40">
        <f t="shared" si="8"/>
        <v>0</v>
      </c>
      <c r="V27" s="40">
        <v>0</v>
      </c>
      <c r="W27" s="40">
        <f t="shared" si="9"/>
        <v>0</v>
      </c>
      <c r="X27" s="40">
        <f t="shared" si="10"/>
        <v>0</v>
      </c>
      <c r="Y27" s="39">
        <f t="shared" si="11"/>
        <v>-30770</v>
      </c>
      <c r="Z27" s="43"/>
    </row>
    <row r="28" spans="1:26" s="4" customFormat="1" ht="27" hidden="1" customHeight="1" x14ac:dyDescent="0.15">
      <c r="A28" s="17" t="s">
        <v>95</v>
      </c>
      <c r="B28" s="24" t="s">
        <v>96</v>
      </c>
      <c r="C28" s="24" t="s">
        <v>96</v>
      </c>
      <c r="D28" s="19">
        <f t="shared" si="1"/>
        <v>4155</v>
      </c>
      <c r="E28" s="20">
        <v>4155</v>
      </c>
      <c r="F28" s="20">
        <v>0</v>
      </c>
      <c r="G28" s="20"/>
      <c r="H28" s="21">
        <v>1</v>
      </c>
      <c r="I28" s="21">
        <v>1</v>
      </c>
      <c r="J28" s="21">
        <v>0</v>
      </c>
      <c r="K28" s="21"/>
      <c r="L28" s="21"/>
      <c r="M28" s="21"/>
      <c r="N28" s="31">
        <f t="shared" si="2"/>
        <v>1250</v>
      </c>
      <c r="O28" s="32">
        <v>0.3</v>
      </c>
      <c r="P28" s="33">
        <f t="shared" si="3"/>
        <v>375</v>
      </c>
      <c r="Q28" s="31">
        <f t="shared" si="4"/>
        <v>-3780</v>
      </c>
      <c r="R28" s="39">
        <f t="shared" si="5"/>
        <v>0</v>
      </c>
      <c r="S28" s="40">
        <f t="shared" si="6"/>
        <v>0</v>
      </c>
      <c r="T28" s="40">
        <f t="shared" si="7"/>
        <v>0</v>
      </c>
      <c r="U28" s="40">
        <f t="shared" si="8"/>
        <v>0</v>
      </c>
      <c r="V28" s="40">
        <v>0</v>
      </c>
      <c r="W28" s="40">
        <f t="shared" si="9"/>
        <v>0</v>
      </c>
      <c r="X28" s="40">
        <f t="shared" si="10"/>
        <v>0</v>
      </c>
      <c r="Y28" s="39">
        <f t="shared" si="11"/>
        <v>-3780</v>
      </c>
      <c r="Z28" s="43"/>
    </row>
    <row r="29" spans="1:26" s="4" customFormat="1" ht="27" hidden="1" customHeight="1" x14ac:dyDescent="0.15">
      <c r="A29" s="17" t="s">
        <v>97</v>
      </c>
      <c r="B29" s="24" t="s">
        <v>98</v>
      </c>
      <c r="C29" s="24" t="s">
        <v>98</v>
      </c>
      <c r="D29" s="19">
        <f t="shared" si="1"/>
        <v>5000</v>
      </c>
      <c r="E29" s="20">
        <v>0</v>
      </c>
      <c r="F29" s="20">
        <v>-5000</v>
      </c>
      <c r="G29" s="20"/>
      <c r="H29" s="21"/>
      <c r="I29" s="21"/>
      <c r="J29" s="21"/>
      <c r="K29" s="21"/>
      <c r="L29" s="21"/>
      <c r="M29" s="21"/>
      <c r="N29" s="31">
        <f t="shared" si="2"/>
        <v>0</v>
      </c>
      <c r="O29" s="32">
        <v>0.3</v>
      </c>
      <c r="P29" s="33">
        <f t="shared" si="3"/>
        <v>0</v>
      </c>
      <c r="Q29" s="31">
        <f t="shared" si="4"/>
        <v>-5000</v>
      </c>
      <c r="R29" s="39">
        <f t="shared" si="5"/>
        <v>0</v>
      </c>
      <c r="S29" s="40">
        <f t="shared" si="6"/>
        <v>0</v>
      </c>
      <c r="T29" s="40">
        <f t="shared" si="7"/>
        <v>0</v>
      </c>
      <c r="U29" s="40">
        <f t="shared" si="8"/>
        <v>0</v>
      </c>
      <c r="V29" s="40">
        <v>0</v>
      </c>
      <c r="W29" s="40">
        <f t="shared" si="9"/>
        <v>0</v>
      </c>
      <c r="X29" s="40">
        <f t="shared" si="10"/>
        <v>0</v>
      </c>
      <c r="Y29" s="39">
        <f t="shared" si="11"/>
        <v>-5000</v>
      </c>
      <c r="Z29" s="43"/>
    </row>
    <row r="30" spans="1:26" s="4" customFormat="1" ht="27" hidden="1" customHeight="1" x14ac:dyDescent="0.15">
      <c r="A30" s="14" t="s">
        <v>99</v>
      </c>
      <c r="B30" s="25" t="s">
        <v>100</v>
      </c>
      <c r="C30" s="25" t="s">
        <v>100</v>
      </c>
      <c r="D30" s="26">
        <f>SUM(D31:D37)</f>
        <v>2497132</v>
      </c>
      <c r="E30" s="26">
        <f>SUM(E31:E37)</f>
        <v>1482735</v>
      </c>
      <c r="F30" s="26">
        <f>SUM(F31:F37)</f>
        <v>-91180</v>
      </c>
      <c r="G30" s="26">
        <f>SUM(G31:G37)</f>
        <v>923217</v>
      </c>
      <c r="H30" s="26">
        <f t="shared" ref="H30:Y30" si="13">SUM(H31:H37)</f>
        <v>116</v>
      </c>
      <c r="I30" s="26">
        <f t="shared" si="13"/>
        <v>2419</v>
      </c>
      <c r="J30" s="26">
        <f t="shared" si="13"/>
        <v>45</v>
      </c>
      <c r="K30" s="26">
        <f t="shared" si="13"/>
        <v>133</v>
      </c>
      <c r="L30" s="26">
        <f t="shared" si="13"/>
        <v>1212</v>
      </c>
      <c r="M30" s="26">
        <f t="shared" si="13"/>
        <v>25</v>
      </c>
      <c r="N30" s="26">
        <f t="shared" si="13"/>
        <v>446000</v>
      </c>
      <c r="O30" s="26"/>
      <c r="P30" s="26">
        <f>SUM(P31:P37)</f>
        <v>396504</v>
      </c>
      <c r="Q30" s="26">
        <f t="shared" si="13"/>
        <v>-2100628</v>
      </c>
      <c r="R30" s="26">
        <f t="shared" si="13"/>
        <v>1943750</v>
      </c>
      <c r="S30" s="26">
        <f t="shared" si="13"/>
        <v>1812013</v>
      </c>
      <c r="T30" s="26">
        <f t="shared" si="13"/>
        <v>280000</v>
      </c>
      <c r="U30" s="26">
        <f t="shared" si="13"/>
        <v>252001</v>
      </c>
      <c r="V30" s="26">
        <f t="shared" si="13"/>
        <v>252001</v>
      </c>
      <c r="W30" s="26">
        <f t="shared" si="13"/>
        <v>0</v>
      </c>
      <c r="X30" s="26">
        <f t="shared" si="13"/>
        <v>27999</v>
      </c>
      <c r="Y30" s="26">
        <f t="shared" si="13"/>
        <v>-568615</v>
      </c>
      <c r="Z30" s="43"/>
    </row>
    <row r="31" spans="1:26" s="4" customFormat="1" ht="27" hidden="1" customHeight="1" x14ac:dyDescent="0.15">
      <c r="A31" s="17" t="s">
        <v>101</v>
      </c>
      <c r="B31" s="27" t="s">
        <v>102</v>
      </c>
      <c r="C31" s="27" t="s">
        <v>103</v>
      </c>
      <c r="D31" s="19">
        <f t="shared" si="1"/>
        <v>33567.5</v>
      </c>
      <c r="E31" s="20">
        <v>31237.5</v>
      </c>
      <c r="F31" s="20">
        <v>-2330</v>
      </c>
      <c r="G31" s="20">
        <v>0</v>
      </c>
      <c r="H31" s="21">
        <v>7</v>
      </c>
      <c r="I31" s="21">
        <v>55</v>
      </c>
      <c r="J31" s="21">
        <v>2</v>
      </c>
      <c r="K31" s="21">
        <v>2</v>
      </c>
      <c r="L31" s="21">
        <v>9</v>
      </c>
      <c r="M31" s="21">
        <v>1</v>
      </c>
      <c r="N31" s="31">
        <f t="shared" si="2"/>
        <v>17025</v>
      </c>
      <c r="O31" s="32">
        <v>0.85</v>
      </c>
      <c r="P31" s="33">
        <f t="shared" si="3"/>
        <v>14471</v>
      </c>
      <c r="Q31" s="31">
        <f t="shared" si="4"/>
        <v>-19096.5</v>
      </c>
      <c r="R31" s="39">
        <f t="shared" si="5"/>
        <v>20100</v>
      </c>
      <c r="S31" s="40">
        <f t="shared" si="6"/>
        <v>17085</v>
      </c>
      <c r="T31" s="40">
        <f t="shared" si="7"/>
        <v>0</v>
      </c>
      <c r="U31" s="40">
        <f t="shared" si="8"/>
        <v>0</v>
      </c>
      <c r="V31" s="40">
        <v>0</v>
      </c>
      <c r="W31" s="40">
        <f t="shared" si="9"/>
        <v>0</v>
      </c>
      <c r="X31" s="40">
        <f t="shared" si="10"/>
        <v>0</v>
      </c>
      <c r="Y31" s="39">
        <f t="shared" si="11"/>
        <v>-2011.5</v>
      </c>
      <c r="Z31" s="43"/>
    </row>
    <row r="32" spans="1:26" s="4" customFormat="1" ht="27" hidden="1" customHeight="1" x14ac:dyDescent="0.15">
      <c r="A32" s="17" t="s">
        <v>104</v>
      </c>
      <c r="B32" s="27" t="s">
        <v>105</v>
      </c>
      <c r="C32" s="27" t="s">
        <v>105</v>
      </c>
      <c r="D32" s="19">
        <f t="shared" si="1"/>
        <v>346069.5</v>
      </c>
      <c r="E32" s="20">
        <v>240847.5</v>
      </c>
      <c r="F32" s="20">
        <v>0</v>
      </c>
      <c r="G32" s="20">
        <v>105222</v>
      </c>
      <c r="H32" s="21">
        <v>45</v>
      </c>
      <c r="I32" s="21">
        <v>106</v>
      </c>
      <c r="J32" s="21">
        <v>0</v>
      </c>
      <c r="K32" s="21">
        <v>50</v>
      </c>
      <c r="L32" s="21">
        <v>72</v>
      </c>
      <c r="M32" s="21">
        <v>0</v>
      </c>
      <c r="N32" s="31">
        <f t="shared" si="2"/>
        <v>118750</v>
      </c>
      <c r="O32" s="32">
        <v>0.85</v>
      </c>
      <c r="P32" s="33">
        <f t="shared" si="3"/>
        <v>100938</v>
      </c>
      <c r="Q32" s="31">
        <f t="shared" si="4"/>
        <v>-245131.5</v>
      </c>
      <c r="R32" s="39">
        <f t="shared" si="5"/>
        <v>215000</v>
      </c>
      <c r="S32" s="40">
        <f t="shared" si="6"/>
        <v>182750</v>
      </c>
      <c r="T32" s="40">
        <f t="shared" si="7"/>
        <v>0</v>
      </c>
      <c r="U32" s="40">
        <f t="shared" si="8"/>
        <v>0</v>
      </c>
      <c r="V32" s="40">
        <v>0</v>
      </c>
      <c r="W32" s="40">
        <f t="shared" si="9"/>
        <v>0</v>
      </c>
      <c r="X32" s="40">
        <f t="shared" si="10"/>
        <v>0</v>
      </c>
      <c r="Y32" s="39">
        <f t="shared" si="11"/>
        <v>-62381.5</v>
      </c>
      <c r="Z32" s="43"/>
    </row>
    <row r="33" spans="1:26" s="4" customFormat="1" ht="27" hidden="1" customHeight="1" x14ac:dyDescent="0.15">
      <c r="A33" s="17" t="s">
        <v>106</v>
      </c>
      <c r="B33" s="27" t="s">
        <v>107</v>
      </c>
      <c r="C33" s="27" t="s">
        <v>107</v>
      </c>
      <c r="D33" s="19">
        <f t="shared" si="1"/>
        <v>360114</v>
      </c>
      <c r="E33" s="20">
        <v>238170</v>
      </c>
      <c r="F33" s="20">
        <v>0</v>
      </c>
      <c r="G33" s="20">
        <v>121944</v>
      </c>
      <c r="H33" s="21">
        <v>38</v>
      </c>
      <c r="I33" s="21">
        <v>129</v>
      </c>
      <c r="J33" s="21">
        <v>5</v>
      </c>
      <c r="K33" s="21">
        <v>45</v>
      </c>
      <c r="L33" s="21">
        <v>126</v>
      </c>
      <c r="M33" s="21">
        <v>8</v>
      </c>
      <c r="N33" s="31">
        <f t="shared" si="2"/>
        <v>128775</v>
      </c>
      <c r="O33" s="32">
        <v>0.85</v>
      </c>
      <c r="P33" s="33">
        <f t="shared" si="3"/>
        <v>109459</v>
      </c>
      <c r="Q33" s="31">
        <f t="shared" si="4"/>
        <v>-250655</v>
      </c>
      <c r="R33" s="39">
        <f t="shared" si="5"/>
        <v>300800</v>
      </c>
      <c r="S33" s="40">
        <f t="shared" si="6"/>
        <v>255680</v>
      </c>
      <c r="T33" s="40">
        <f t="shared" si="7"/>
        <v>5025</v>
      </c>
      <c r="U33" s="40">
        <f t="shared" si="8"/>
        <v>4523</v>
      </c>
      <c r="V33" s="40">
        <v>4523</v>
      </c>
      <c r="W33" s="40">
        <f t="shared" si="9"/>
        <v>0</v>
      </c>
      <c r="X33" s="40">
        <f t="shared" si="10"/>
        <v>502</v>
      </c>
      <c r="Y33" s="39">
        <f t="shared" si="11"/>
        <v>0</v>
      </c>
      <c r="Z33" s="43"/>
    </row>
    <row r="34" spans="1:26" s="4" customFormat="1" ht="27" hidden="1" customHeight="1" x14ac:dyDescent="0.15">
      <c r="A34" s="17" t="s">
        <v>108</v>
      </c>
      <c r="B34" s="27" t="s">
        <v>109</v>
      </c>
      <c r="C34" s="27" t="s">
        <v>109</v>
      </c>
      <c r="D34" s="19">
        <f t="shared" si="1"/>
        <v>645446</v>
      </c>
      <c r="E34" s="20">
        <v>347225</v>
      </c>
      <c r="F34" s="20">
        <v>0</v>
      </c>
      <c r="G34" s="20">
        <v>298221</v>
      </c>
      <c r="H34" s="21"/>
      <c r="I34" s="21"/>
      <c r="J34" s="21"/>
      <c r="K34" s="21">
        <v>19</v>
      </c>
      <c r="L34" s="21">
        <v>202</v>
      </c>
      <c r="M34" s="21">
        <v>11</v>
      </c>
      <c r="N34" s="31">
        <f t="shared" si="2"/>
        <v>44925</v>
      </c>
      <c r="O34" s="32">
        <v>0.85</v>
      </c>
      <c r="P34" s="33">
        <f t="shared" si="3"/>
        <v>38186</v>
      </c>
      <c r="Q34" s="31">
        <f t="shared" si="4"/>
        <v>-607260</v>
      </c>
      <c r="R34" s="39">
        <f t="shared" si="5"/>
        <v>342350</v>
      </c>
      <c r="S34" s="40">
        <f t="shared" si="6"/>
        <v>290998</v>
      </c>
      <c r="T34" s="40">
        <f t="shared" si="7"/>
        <v>0</v>
      </c>
      <c r="U34" s="40">
        <f t="shared" si="8"/>
        <v>0</v>
      </c>
      <c r="V34" s="40">
        <v>0</v>
      </c>
      <c r="W34" s="40">
        <f t="shared" si="9"/>
        <v>0</v>
      </c>
      <c r="X34" s="40">
        <f t="shared" si="10"/>
        <v>0</v>
      </c>
      <c r="Y34" s="39">
        <f t="shared" si="11"/>
        <v>-316262</v>
      </c>
      <c r="Z34" s="43"/>
    </row>
    <row r="35" spans="1:26" s="4" customFormat="1" ht="27" hidden="1" customHeight="1" x14ac:dyDescent="0.15">
      <c r="A35" s="17" t="s">
        <v>110</v>
      </c>
      <c r="B35" s="27" t="s">
        <v>111</v>
      </c>
      <c r="C35" s="27" t="s">
        <v>111</v>
      </c>
      <c r="D35" s="19">
        <f t="shared" si="1"/>
        <v>45465</v>
      </c>
      <c r="E35" s="20">
        <v>28305</v>
      </c>
      <c r="F35" s="20">
        <v>0</v>
      </c>
      <c r="G35" s="20">
        <v>17160</v>
      </c>
      <c r="H35" s="21">
        <v>1</v>
      </c>
      <c r="I35" s="21">
        <v>88</v>
      </c>
      <c r="J35" s="21">
        <v>10</v>
      </c>
      <c r="K35" s="21"/>
      <c r="L35" s="21"/>
      <c r="M35" s="21"/>
      <c r="N35" s="31">
        <f t="shared" si="2"/>
        <v>20500</v>
      </c>
      <c r="O35" s="32">
        <v>0.85</v>
      </c>
      <c r="P35" s="33">
        <f t="shared" si="3"/>
        <v>17425</v>
      </c>
      <c r="Q35" s="31">
        <f t="shared" si="4"/>
        <v>-28040</v>
      </c>
      <c r="R35" s="39">
        <f t="shared" si="5"/>
        <v>0</v>
      </c>
      <c r="S35" s="40">
        <f t="shared" si="6"/>
        <v>0</v>
      </c>
      <c r="T35" s="40">
        <f t="shared" si="7"/>
        <v>0</v>
      </c>
      <c r="U35" s="40">
        <f t="shared" si="8"/>
        <v>0</v>
      </c>
      <c r="V35" s="40">
        <v>0</v>
      </c>
      <c r="W35" s="40">
        <f t="shared" si="9"/>
        <v>0</v>
      </c>
      <c r="X35" s="40">
        <f t="shared" si="10"/>
        <v>0</v>
      </c>
      <c r="Y35" s="39">
        <f t="shared" si="11"/>
        <v>-28040</v>
      </c>
      <c r="Z35" s="43"/>
    </row>
    <row r="36" spans="1:26" s="4" customFormat="1" ht="27" hidden="1" customHeight="1" x14ac:dyDescent="0.15">
      <c r="A36" s="17" t="s">
        <v>112</v>
      </c>
      <c r="B36" s="27" t="s">
        <v>113</v>
      </c>
      <c r="C36" s="27" t="s">
        <v>113</v>
      </c>
      <c r="D36" s="19">
        <f t="shared" si="1"/>
        <v>920120</v>
      </c>
      <c r="E36" s="20">
        <v>539450</v>
      </c>
      <c r="F36" s="20">
        <v>0</v>
      </c>
      <c r="G36" s="20">
        <v>380670</v>
      </c>
      <c r="H36" s="21">
        <v>19</v>
      </c>
      <c r="I36" s="21">
        <v>1066</v>
      </c>
      <c r="J36" s="21">
        <v>1</v>
      </c>
      <c r="K36" s="21">
        <v>16</v>
      </c>
      <c r="L36" s="21">
        <v>535</v>
      </c>
      <c r="M36" s="21">
        <v>1</v>
      </c>
      <c r="N36" s="31">
        <f t="shared" si="2"/>
        <v>47600</v>
      </c>
      <c r="O36" s="32">
        <v>1</v>
      </c>
      <c r="P36" s="33">
        <f t="shared" si="3"/>
        <v>47600</v>
      </c>
      <c r="Q36" s="31">
        <f t="shared" si="4"/>
        <v>-872520</v>
      </c>
      <c r="R36" s="39">
        <f t="shared" si="5"/>
        <v>712600</v>
      </c>
      <c r="S36" s="40">
        <f t="shared" si="6"/>
        <v>712600</v>
      </c>
      <c r="T36" s="40">
        <f t="shared" si="7"/>
        <v>0</v>
      </c>
      <c r="U36" s="40">
        <f t="shared" si="8"/>
        <v>0</v>
      </c>
      <c r="V36" s="40">
        <v>0</v>
      </c>
      <c r="W36" s="40">
        <f t="shared" si="9"/>
        <v>0</v>
      </c>
      <c r="X36" s="40">
        <f t="shared" si="10"/>
        <v>0</v>
      </c>
      <c r="Y36" s="39">
        <f t="shared" si="11"/>
        <v>-159920</v>
      </c>
      <c r="Z36" s="43"/>
    </row>
    <row r="37" spans="1:26" s="4" customFormat="1" ht="27" hidden="1" customHeight="1" x14ac:dyDescent="0.15">
      <c r="A37" s="17" t="s">
        <v>114</v>
      </c>
      <c r="B37" s="27" t="s">
        <v>115</v>
      </c>
      <c r="C37" s="27" t="s">
        <v>115</v>
      </c>
      <c r="D37" s="19">
        <f t="shared" si="1"/>
        <v>146350</v>
      </c>
      <c r="E37" s="20">
        <v>57500</v>
      </c>
      <c r="F37" s="20">
        <v>-88850</v>
      </c>
      <c r="G37" s="20">
        <v>0</v>
      </c>
      <c r="H37" s="21">
        <v>6</v>
      </c>
      <c r="I37" s="21">
        <v>975</v>
      </c>
      <c r="J37" s="21">
        <v>27</v>
      </c>
      <c r="K37" s="21">
        <v>1</v>
      </c>
      <c r="L37" s="21">
        <v>268</v>
      </c>
      <c r="M37" s="21">
        <v>4</v>
      </c>
      <c r="N37" s="31">
        <f t="shared" si="2"/>
        <v>68425</v>
      </c>
      <c r="O37" s="32">
        <v>1</v>
      </c>
      <c r="P37" s="33">
        <f t="shared" si="3"/>
        <v>68425</v>
      </c>
      <c r="Q37" s="31">
        <f t="shared" si="4"/>
        <v>-77925</v>
      </c>
      <c r="R37" s="39">
        <f t="shared" si="5"/>
        <v>352900</v>
      </c>
      <c r="S37" s="40">
        <f t="shared" si="6"/>
        <v>352900</v>
      </c>
      <c r="T37" s="40">
        <f t="shared" si="7"/>
        <v>274975</v>
      </c>
      <c r="U37" s="40">
        <f t="shared" si="8"/>
        <v>247478</v>
      </c>
      <c r="V37" s="40">
        <v>247478</v>
      </c>
      <c r="W37" s="40">
        <f t="shared" si="9"/>
        <v>0</v>
      </c>
      <c r="X37" s="40">
        <f t="shared" si="10"/>
        <v>27497</v>
      </c>
      <c r="Y37" s="39">
        <f t="shared" si="11"/>
        <v>0</v>
      </c>
      <c r="Z37" s="43"/>
    </row>
    <row r="38" spans="1:26" s="4" customFormat="1" ht="27" hidden="1" customHeight="1" x14ac:dyDescent="0.15">
      <c r="A38" s="14" t="s">
        <v>116</v>
      </c>
      <c r="B38" s="25" t="s">
        <v>117</v>
      </c>
      <c r="C38" s="25" t="s">
        <v>117</v>
      </c>
      <c r="D38" s="26">
        <f>D39</f>
        <v>10936</v>
      </c>
      <c r="E38" s="26">
        <f>E39</f>
        <v>6545</v>
      </c>
      <c r="F38" s="26">
        <f>F39</f>
        <v>0</v>
      </c>
      <c r="G38" s="26">
        <f>G39</f>
        <v>4391</v>
      </c>
      <c r="H38" s="26">
        <f t="shared" ref="H38:Y38" si="14">H39</f>
        <v>1</v>
      </c>
      <c r="I38" s="26">
        <f t="shared" si="14"/>
        <v>25</v>
      </c>
      <c r="J38" s="26">
        <f t="shared" si="14"/>
        <v>0</v>
      </c>
      <c r="K38" s="26">
        <f t="shared" si="14"/>
        <v>0</v>
      </c>
      <c r="L38" s="26">
        <f t="shared" si="14"/>
        <v>0</v>
      </c>
      <c r="M38" s="26">
        <f t="shared" si="14"/>
        <v>0</v>
      </c>
      <c r="N38" s="26">
        <f t="shared" si="14"/>
        <v>1250</v>
      </c>
      <c r="O38" s="26"/>
      <c r="P38" s="26">
        <f>P39</f>
        <v>1063</v>
      </c>
      <c r="Q38" s="26">
        <f t="shared" si="14"/>
        <v>-9873</v>
      </c>
      <c r="R38" s="26">
        <f t="shared" si="14"/>
        <v>0</v>
      </c>
      <c r="S38" s="26">
        <f t="shared" si="14"/>
        <v>0</v>
      </c>
      <c r="T38" s="26">
        <f t="shared" si="14"/>
        <v>0</v>
      </c>
      <c r="U38" s="26">
        <f t="shared" si="14"/>
        <v>0</v>
      </c>
      <c r="V38" s="26">
        <f t="shared" si="14"/>
        <v>0</v>
      </c>
      <c r="W38" s="26">
        <f t="shared" si="14"/>
        <v>0</v>
      </c>
      <c r="X38" s="26">
        <f t="shared" si="14"/>
        <v>0</v>
      </c>
      <c r="Y38" s="26">
        <f t="shared" si="14"/>
        <v>-9873</v>
      </c>
      <c r="Z38" s="43"/>
    </row>
    <row r="39" spans="1:26" s="4" customFormat="1" ht="27" hidden="1" customHeight="1" x14ac:dyDescent="0.15">
      <c r="A39" s="17" t="s">
        <v>116</v>
      </c>
      <c r="B39" s="27" t="s">
        <v>117</v>
      </c>
      <c r="C39" s="27" t="s">
        <v>117</v>
      </c>
      <c r="D39" s="19">
        <f t="shared" si="1"/>
        <v>10936</v>
      </c>
      <c r="E39" s="20">
        <v>6545</v>
      </c>
      <c r="F39" s="20">
        <v>0</v>
      </c>
      <c r="G39" s="20">
        <v>4391</v>
      </c>
      <c r="H39" s="21">
        <v>1</v>
      </c>
      <c r="I39" s="21">
        <v>25</v>
      </c>
      <c r="J39" s="21">
        <v>0</v>
      </c>
      <c r="K39" s="21"/>
      <c r="L39" s="21"/>
      <c r="M39" s="21"/>
      <c r="N39" s="31">
        <f t="shared" si="2"/>
        <v>1250</v>
      </c>
      <c r="O39" s="32">
        <v>0.85</v>
      </c>
      <c r="P39" s="33">
        <f t="shared" si="3"/>
        <v>1063</v>
      </c>
      <c r="Q39" s="31">
        <f t="shared" si="4"/>
        <v>-9873</v>
      </c>
      <c r="R39" s="39">
        <f t="shared" si="5"/>
        <v>0</v>
      </c>
      <c r="S39" s="40">
        <f t="shared" si="6"/>
        <v>0</v>
      </c>
      <c r="T39" s="40">
        <f t="shared" si="7"/>
        <v>0</v>
      </c>
      <c r="U39" s="40">
        <f t="shared" si="8"/>
        <v>0</v>
      </c>
      <c r="V39" s="40">
        <v>0</v>
      </c>
      <c r="W39" s="40">
        <f t="shared" si="9"/>
        <v>0</v>
      </c>
      <c r="X39" s="40">
        <f t="shared" si="10"/>
        <v>0</v>
      </c>
      <c r="Y39" s="39">
        <f t="shared" si="11"/>
        <v>-9873</v>
      </c>
      <c r="Z39" s="43"/>
    </row>
    <row r="40" spans="1:26" s="4" customFormat="1" ht="27" hidden="1" customHeight="1" x14ac:dyDescent="0.15">
      <c r="A40" s="14" t="s">
        <v>118</v>
      </c>
      <c r="B40" s="22" t="s">
        <v>119</v>
      </c>
      <c r="C40" s="22" t="s">
        <v>119</v>
      </c>
      <c r="D40" s="23">
        <f>SUM(D41:D45)</f>
        <v>408075</v>
      </c>
      <c r="E40" s="23">
        <f>SUM(E41:E45)</f>
        <v>123735</v>
      </c>
      <c r="F40" s="23">
        <f>SUM(F41:F45)</f>
        <v>-284340</v>
      </c>
      <c r="G40" s="23">
        <f>SUM(G41:G45)</f>
        <v>0</v>
      </c>
      <c r="H40" s="23">
        <f t="shared" ref="H40:Y40" si="15">SUM(H41:H45)</f>
        <v>114</v>
      </c>
      <c r="I40" s="23">
        <f t="shared" si="15"/>
        <v>233</v>
      </c>
      <c r="J40" s="23">
        <f t="shared" si="15"/>
        <v>40</v>
      </c>
      <c r="K40" s="23">
        <f t="shared" si="15"/>
        <v>178</v>
      </c>
      <c r="L40" s="23">
        <f t="shared" si="15"/>
        <v>181</v>
      </c>
      <c r="M40" s="23">
        <f t="shared" si="15"/>
        <v>39</v>
      </c>
      <c r="N40" s="23">
        <f t="shared" si="15"/>
        <v>517075</v>
      </c>
      <c r="O40" s="23"/>
      <c r="P40" s="23">
        <f>SUM(P41:P45)</f>
        <v>155123</v>
      </c>
      <c r="Q40" s="23">
        <f t="shared" si="15"/>
        <v>-252952</v>
      </c>
      <c r="R40" s="23">
        <f t="shared" si="15"/>
        <v>821400</v>
      </c>
      <c r="S40" s="23">
        <f t="shared" si="15"/>
        <v>246420</v>
      </c>
      <c r="T40" s="23">
        <f t="shared" si="15"/>
        <v>46585</v>
      </c>
      <c r="U40" s="23">
        <f t="shared" si="15"/>
        <v>41927</v>
      </c>
      <c r="V40" s="23">
        <f t="shared" si="15"/>
        <v>41927</v>
      </c>
      <c r="W40" s="23">
        <f t="shared" si="15"/>
        <v>0</v>
      </c>
      <c r="X40" s="23">
        <f t="shared" si="15"/>
        <v>4658</v>
      </c>
      <c r="Y40" s="23">
        <f t="shared" si="15"/>
        <v>-53117</v>
      </c>
      <c r="Z40" s="43"/>
    </row>
    <row r="41" spans="1:26" s="4" customFormat="1" ht="27" hidden="1" customHeight="1" x14ac:dyDescent="0.15">
      <c r="A41" s="17" t="s">
        <v>120</v>
      </c>
      <c r="B41" s="24" t="s">
        <v>121</v>
      </c>
      <c r="C41" s="24" t="s">
        <v>122</v>
      </c>
      <c r="D41" s="19">
        <f t="shared" si="1"/>
        <v>28750</v>
      </c>
      <c r="E41" s="20">
        <v>2250</v>
      </c>
      <c r="F41" s="20">
        <v>-26500</v>
      </c>
      <c r="G41" s="20"/>
      <c r="H41" s="21">
        <v>1</v>
      </c>
      <c r="I41" s="21">
        <v>4</v>
      </c>
      <c r="J41" s="21">
        <v>0</v>
      </c>
      <c r="K41" s="21">
        <v>3</v>
      </c>
      <c r="L41" s="21">
        <v>4</v>
      </c>
      <c r="M41" s="21">
        <v>0</v>
      </c>
      <c r="N41" s="31">
        <f t="shared" si="2"/>
        <v>5000</v>
      </c>
      <c r="O41" s="32">
        <v>0.3</v>
      </c>
      <c r="P41" s="33">
        <f t="shared" si="3"/>
        <v>1500</v>
      </c>
      <c r="Q41" s="31">
        <f t="shared" si="4"/>
        <v>-27250</v>
      </c>
      <c r="R41" s="39">
        <f t="shared" si="5"/>
        <v>12500</v>
      </c>
      <c r="S41" s="40">
        <f t="shared" si="6"/>
        <v>3750</v>
      </c>
      <c r="T41" s="40">
        <f t="shared" si="7"/>
        <v>0</v>
      </c>
      <c r="U41" s="40">
        <f t="shared" si="8"/>
        <v>0</v>
      </c>
      <c r="V41" s="40">
        <v>0</v>
      </c>
      <c r="W41" s="40">
        <f t="shared" si="9"/>
        <v>0</v>
      </c>
      <c r="X41" s="40">
        <f t="shared" si="10"/>
        <v>0</v>
      </c>
      <c r="Y41" s="39">
        <f t="shared" si="11"/>
        <v>-23500</v>
      </c>
      <c r="Z41" s="43"/>
    </row>
    <row r="42" spans="1:26" s="4" customFormat="1" ht="27" hidden="1" customHeight="1" x14ac:dyDescent="0.15">
      <c r="A42" s="17" t="s">
        <v>123</v>
      </c>
      <c r="B42" s="24" t="s">
        <v>124</v>
      </c>
      <c r="C42" s="24" t="s">
        <v>124</v>
      </c>
      <c r="D42" s="19">
        <f t="shared" si="1"/>
        <v>63260</v>
      </c>
      <c r="E42" s="20">
        <v>36360</v>
      </c>
      <c r="F42" s="20">
        <v>-26900</v>
      </c>
      <c r="G42" s="20"/>
      <c r="H42" s="21">
        <v>20</v>
      </c>
      <c r="I42" s="21">
        <v>43</v>
      </c>
      <c r="J42" s="21">
        <v>11</v>
      </c>
      <c r="K42" s="21">
        <v>31</v>
      </c>
      <c r="L42" s="21">
        <v>23</v>
      </c>
      <c r="M42" s="21">
        <v>11</v>
      </c>
      <c r="N42" s="31">
        <f t="shared" si="2"/>
        <v>106100</v>
      </c>
      <c r="O42" s="32">
        <v>0.3</v>
      </c>
      <c r="P42" s="33">
        <f t="shared" si="3"/>
        <v>31830</v>
      </c>
      <c r="Q42" s="31">
        <f t="shared" si="4"/>
        <v>-31430</v>
      </c>
      <c r="R42" s="39">
        <f t="shared" si="5"/>
        <v>148600</v>
      </c>
      <c r="S42" s="40">
        <f t="shared" si="6"/>
        <v>44580</v>
      </c>
      <c r="T42" s="40">
        <f t="shared" si="7"/>
        <v>13150</v>
      </c>
      <c r="U42" s="40">
        <f t="shared" si="8"/>
        <v>11835</v>
      </c>
      <c r="V42" s="40">
        <v>11835</v>
      </c>
      <c r="W42" s="40">
        <f t="shared" si="9"/>
        <v>0</v>
      </c>
      <c r="X42" s="40">
        <f t="shared" si="10"/>
        <v>1315</v>
      </c>
      <c r="Y42" s="39">
        <f t="shared" si="11"/>
        <v>0</v>
      </c>
      <c r="Z42" s="43"/>
    </row>
    <row r="43" spans="1:26" s="4" customFormat="1" ht="27" hidden="1" customHeight="1" x14ac:dyDescent="0.15">
      <c r="A43" s="17" t="s">
        <v>125</v>
      </c>
      <c r="B43" s="24" t="s">
        <v>126</v>
      </c>
      <c r="C43" s="24" t="s">
        <v>126</v>
      </c>
      <c r="D43" s="19">
        <f t="shared" si="1"/>
        <v>225870</v>
      </c>
      <c r="E43" s="20">
        <v>42885</v>
      </c>
      <c r="F43" s="20">
        <v>-182985</v>
      </c>
      <c r="G43" s="20"/>
      <c r="H43" s="21">
        <v>59</v>
      </c>
      <c r="I43" s="21">
        <v>117</v>
      </c>
      <c r="J43" s="21">
        <v>20</v>
      </c>
      <c r="K43" s="21">
        <v>88</v>
      </c>
      <c r="L43" s="21">
        <v>91</v>
      </c>
      <c r="M43" s="21">
        <v>17</v>
      </c>
      <c r="N43" s="31">
        <f t="shared" si="2"/>
        <v>254975</v>
      </c>
      <c r="O43" s="32">
        <v>0.3</v>
      </c>
      <c r="P43" s="33">
        <f t="shared" si="3"/>
        <v>76493</v>
      </c>
      <c r="Q43" s="31">
        <f t="shared" si="4"/>
        <v>-149377</v>
      </c>
      <c r="R43" s="39">
        <f t="shared" si="5"/>
        <v>399200</v>
      </c>
      <c r="S43" s="40">
        <f t="shared" si="6"/>
        <v>119760</v>
      </c>
      <c r="T43" s="40">
        <f t="shared" si="7"/>
        <v>0</v>
      </c>
      <c r="U43" s="40">
        <f t="shared" si="8"/>
        <v>0</v>
      </c>
      <c r="V43" s="40">
        <v>0</v>
      </c>
      <c r="W43" s="40">
        <f t="shared" si="9"/>
        <v>0</v>
      </c>
      <c r="X43" s="40">
        <f t="shared" si="10"/>
        <v>0</v>
      </c>
      <c r="Y43" s="39">
        <f t="shared" si="11"/>
        <v>-29617</v>
      </c>
      <c r="Z43" s="43"/>
    </row>
    <row r="44" spans="1:26" s="4" customFormat="1" ht="27" hidden="1" customHeight="1" x14ac:dyDescent="0.15">
      <c r="A44" s="17" t="s">
        <v>127</v>
      </c>
      <c r="B44" s="24" t="s">
        <v>128</v>
      </c>
      <c r="C44" s="24" t="s">
        <v>128</v>
      </c>
      <c r="D44" s="19">
        <f t="shared" ref="D44:D75" si="16">E44-F44+G44</f>
        <v>30860</v>
      </c>
      <c r="E44" s="20">
        <v>26025</v>
      </c>
      <c r="F44" s="20">
        <v>-4835</v>
      </c>
      <c r="G44" s="20"/>
      <c r="H44" s="21">
        <v>15</v>
      </c>
      <c r="I44" s="21">
        <v>28</v>
      </c>
      <c r="J44" s="21">
        <v>5</v>
      </c>
      <c r="K44" s="21">
        <v>27</v>
      </c>
      <c r="L44" s="21">
        <v>27</v>
      </c>
      <c r="M44" s="21">
        <v>5</v>
      </c>
      <c r="N44" s="31">
        <f t="shared" ref="N44:N75" si="17">(H44+K44)*1250+(J44+M44)*1925</f>
        <v>71750</v>
      </c>
      <c r="O44" s="32">
        <v>0.3</v>
      </c>
      <c r="P44" s="33">
        <f t="shared" ref="P44:P75" si="18">ROUND(N44*O44,0)</f>
        <v>21525</v>
      </c>
      <c r="Q44" s="31">
        <f t="shared" si="4"/>
        <v>-9335</v>
      </c>
      <c r="R44" s="39">
        <f t="shared" ref="R44:R75" si="19">ROUND(K44*2500+L44*1250+M44*3850,0)</f>
        <v>120500</v>
      </c>
      <c r="S44" s="40">
        <f t="shared" ref="S44:S75" si="20">ROUND(R44*O44,0)</f>
        <v>36150</v>
      </c>
      <c r="T44" s="40">
        <f t="shared" si="7"/>
        <v>26815</v>
      </c>
      <c r="U44" s="40">
        <f t="shared" ref="U44:U75" si="21">ROUND(T44*0.9,0)</f>
        <v>24134</v>
      </c>
      <c r="V44" s="40">
        <v>24134</v>
      </c>
      <c r="W44" s="40">
        <f t="shared" si="9"/>
        <v>0</v>
      </c>
      <c r="X44" s="40">
        <f t="shared" si="10"/>
        <v>2681</v>
      </c>
      <c r="Y44" s="39">
        <f t="shared" si="11"/>
        <v>0</v>
      </c>
      <c r="Z44" s="43"/>
    </row>
    <row r="45" spans="1:26" s="4" customFormat="1" ht="27" hidden="1" customHeight="1" x14ac:dyDescent="0.15">
      <c r="A45" s="17" t="s">
        <v>129</v>
      </c>
      <c r="B45" s="24" t="s">
        <v>130</v>
      </c>
      <c r="C45" s="24" t="s">
        <v>130</v>
      </c>
      <c r="D45" s="19">
        <f t="shared" si="16"/>
        <v>59335</v>
      </c>
      <c r="E45" s="20">
        <v>16215</v>
      </c>
      <c r="F45" s="20">
        <v>-43120</v>
      </c>
      <c r="G45" s="20"/>
      <c r="H45" s="21">
        <v>19</v>
      </c>
      <c r="I45" s="21">
        <v>41</v>
      </c>
      <c r="J45" s="21">
        <v>4</v>
      </c>
      <c r="K45" s="21">
        <v>29</v>
      </c>
      <c r="L45" s="21">
        <v>36</v>
      </c>
      <c r="M45" s="21">
        <v>6</v>
      </c>
      <c r="N45" s="31">
        <f t="shared" si="17"/>
        <v>79250</v>
      </c>
      <c r="O45" s="32">
        <v>0.3</v>
      </c>
      <c r="P45" s="33">
        <f t="shared" si="18"/>
        <v>23775</v>
      </c>
      <c r="Q45" s="31">
        <f t="shared" si="4"/>
        <v>-35560</v>
      </c>
      <c r="R45" s="39">
        <f t="shared" si="19"/>
        <v>140600</v>
      </c>
      <c r="S45" s="40">
        <f t="shared" si="20"/>
        <v>42180</v>
      </c>
      <c r="T45" s="40">
        <f t="shared" si="7"/>
        <v>6620</v>
      </c>
      <c r="U45" s="40">
        <f t="shared" si="21"/>
        <v>5958</v>
      </c>
      <c r="V45" s="40">
        <v>5958</v>
      </c>
      <c r="W45" s="40">
        <f t="shared" si="9"/>
        <v>0</v>
      </c>
      <c r="X45" s="40">
        <f t="shared" si="10"/>
        <v>662</v>
      </c>
      <c r="Y45" s="39">
        <f t="shared" si="11"/>
        <v>0</v>
      </c>
      <c r="Z45" s="43"/>
    </row>
    <row r="46" spans="1:26" s="4" customFormat="1" ht="27" hidden="1" customHeight="1" x14ac:dyDescent="0.15">
      <c r="A46" s="14" t="s">
        <v>131</v>
      </c>
      <c r="B46" s="22" t="s">
        <v>132</v>
      </c>
      <c r="C46" s="22" t="s">
        <v>132</v>
      </c>
      <c r="D46" s="26">
        <f>D47</f>
        <v>542880</v>
      </c>
      <c r="E46" s="26">
        <f>E47</f>
        <v>72240</v>
      </c>
      <c r="F46" s="26">
        <f>F47</f>
        <v>-470640</v>
      </c>
      <c r="G46" s="26">
        <f>G47</f>
        <v>0</v>
      </c>
      <c r="H46" s="26">
        <f t="shared" ref="H46:Y46" si="22">H47</f>
        <v>141</v>
      </c>
      <c r="I46" s="26">
        <f t="shared" si="22"/>
        <v>194</v>
      </c>
      <c r="J46" s="26">
        <f t="shared" si="22"/>
        <v>12</v>
      </c>
      <c r="K46" s="26">
        <f t="shared" si="22"/>
        <v>165</v>
      </c>
      <c r="L46" s="26">
        <f t="shared" si="22"/>
        <v>124</v>
      </c>
      <c r="M46" s="26">
        <f t="shared" si="22"/>
        <v>13</v>
      </c>
      <c r="N46" s="26">
        <f t="shared" si="22"/>
        <v>430625</v>
      </c>
      <c r="O46" s="26"/>
      <c r="P46" s="26">
        <f>P47</f>
        <v>129188</v>
      </c>
      <c r="Q46" s="26">
        <f t="shared" si="22"/>
        <v>-413692</v>
      </c>
      <c r="R46" s="26">
        <f t="shared" si="22"/>
        <v>617550</v>
      </c>
      <c r="S46" s="26">
        <f t="shared" si="22"/>
        <v>185265</v>
      </c>
      <c r="T46" s="26">
        <f t="shared" si="22"/>
        <v>0</v>
      </c>
      <c r="U46" s="26">
        <f t="shared" si="22"/>
        <v>0</v>
      </c>
      <c r="V46" s="26">
        <f t="shared" si="22"/>
        <v>0</v>
      </c>
      <c r="W46" s="26">
        <f t="shared" si="22"/>
        <v>0</v>
      </c>
      <c r="X46" s="26">
        <f t="shared" si="22"/>
        <v>0</v>
      </c>
      <c r="Y46" s="26">
        <f t="shared" si="22"/>
        <v>-228427</v>
      </c>
      <c r="Z46" s="43"/>
    </row>
    <row r="47" spans="1:26" s="4" customFormat="1" ht="27" hidden="1" customHeight="1" x14ac:dyDescent="0.15">
      <c r="A47" s="17" t="s">
        <v>131</v>
      </c>
      <c r="B47" s="24" t="s">
        <v>132</v>
      </c>
      <c r="C47" s="24" t="s">
        <v>132</v>
      </c>
      <c r="D47" s="19">
        <f t="shared" si="16"/>
        <v>542880</v>
      </c>
      <c r="E47" s="20">
        <v>72240</v>
      </c>
      <c r="F47" s="20">
        <v>-470640</v>
      </c>
      <c r="G47" s="20"/>
      <c r="H47" s="21">
        <v>141</v>
      </c>
      <c r="I47" s="21">
        <v>194</v>
      </c>
      <c r="J47" s="21">
        <v>12</v>
      </c>
      <c r="K47" s="21">
        <v>165</v>
      </c>
      <c r="L47" s="21">
        <v>124</v>
      </c>
      <c r="M47" s="21">
        <v>13</v>
      </c>
      <c r="N47" s="31">
        <f t="shared" si="17"/>
        <v>430625</v>
      </c>
      <c r="O47" s="32">
        <v>0.3</v>
      </c>
      <c r="P47" s="33">
        <f t="shared" si="18"/>
        <v>129188</v>
      </c>
      <c r="Q47" s="31">
        <f t="shared" si="4"/>
        <v>-413692</v>
      </c>
      <c r="R47" s="39">
        <f t="shared" si="19"/>
        <v>617550</v>
      </c>
      <c r="S47" s="40">
        <f t="shared" si="20"/>
        <v>185265</v>
      </c>
      <c r="T47" s="40">
        <f t="shared" si="7"/>
        <v>0</v>
      </c>
      <c r="U47" s="40">
        <f t="shared" si="21"/>
        <v>0</v>
      </c>
      <c r="V47" s="40">
        <v>0</v>
      </c>
      <c r="W47" s="40">
        <f t="shared" si="9"/>
        <v>0</v>
      </c>
      <c r="X47" s="40">
        <f t="shared" si="10"/>
        <v>0</v>
      </c>
      <c r="Y47" s="39">
        <f t="shared" si="11"/>
        <v>-228427</v>
      </c>
      <c r="Z47" s="43"/>
    </row>
    <row r="48" spans="1:26" s="4" customFormat="1" ht="27" hidden="1" customHeight="1" x14ac:dyDescent="0.15">
      <c r="A48" s="14" t="s">
        <v>133</v>
      </c>
      <c r="B48" s="22" t="s">
        <v>134</v>
      </c>
      <c r="C48" s="22" t="s">
        <v>134</v>
      </c>
      <c r="D48" s="23">
        <f>SUM(D49:D54)</f>
        <v>319243</v>
      </c>
      <c r="E48" s="23">
        <f>SUM(E49:E54)</f>
        <v>192865</v>
      </c>
      <c r="F48" s="23">
        <f>SUM(F49:F54)</f>
        <v>-10585</v>
      </c>
      <c r="G48" s="23">
        <f>SUM(G49:G54)</f>
        <v>115793</v>
      </c>
      <c r="H48" s="23">
        <f t="shared" ref="H48:Y48" si="23">SUM(H49:H54)</f>
        <v>27</v>
      </c>
      <c r="I48" s="23">
        <f t="shared" si="23"/>
        <v>794</v>
      </c>
      <c r="J48" s="23">
        <f t="shared" si="23"/>
        <v>47</v>
      </c>
      <c r="K48" s="23">
        <f t="shared" si="23"/>
        <v>42</v>
      </c>
      <c r="L48" s="23">
        <f t="shared" si="23"/>
        <v>795</v>
      </c>
      <c r="M48" s="23">
        <f t="shared" si="23"/>
        <v>82</v>
      </c>
      <c r="N48" s="23">
        <f t="shared" si="23"/>
        <v>334575</v>
      </c>
      <c r="O48" s="23"/>
      <c r="P48" s="23">
        <f>SUM(P49:P54)</f>
        <v>284390</v>
      </c>
      <c r="Q48" s="23">
        <f t="shared" si="23"/>
        <v>-34853</v>
      </c>
      <c r="R48" s="23">
        <f t="shared" si="23"/>
        <v>1414450</v>
      </c>
      <c r="S48" s="23">
        <f t="shared" si="23"/>
        <v>1202283</v>
      </c>
      <c r="T48" s="23">
        <f t="shared" si="23"/>
        <v>1178015</v>
      </c>
      <c r="U48" s="23">
        <f t="shared" si="23"/>
        <v>1060214</v>
      </c>
      <c r="V48" s="23">
        <f t="shared" si="23"/>
        <v>1060214</v>
      </c>
      <c r="W48" s="23">
        <f t="shared" si="23"/>
        <v>0</v>
      </c>
      <c r="X48" s="23">
        <f t="shared" si="23"/>
        <v>117801</v>
      </c>
      <c r="Y48" s="23">
        <f t="shared" si="23"/>
        <v>-10585</v>
      </c>
      <c r="Z48" s="43"/>
    </row>
    <row r="49" spans="1:26" s="4" customFormat="1" ht="27" hidden="1" customHeight="1" x14ac:dyDescent="0.15">
      <c r="A49" s="17" t="s">
        <v>135</v>
      </c>
      <c r="B49" s="24" t="s">
        <v>136</v>
      </c>
      <c r="C49" s="24" t="s">
        <v>137</v>
      </c>
      <c r="D49" s="19">
        <f t="shared" si="16"/>
        <v>101097</v>
      </c>
      <c r="E49" s="20">
        <v>70975</v>
      </c>
      <c r="F49" s="20">
        <v>0</v>
      </c>
      <c r="G49" s="20">
        <v>30122</v>
      </c>
      <c r="H49" s="21">
        <v>18</v>
      </c>
      <c r="I49" s="21">
        <v>117</v>
      </c>
      <c r="J49" s="21">
        <v>10</v>
      </c>
      <c r="K49" s="21">
        <v>23</v>
      </c>
      <c r="L49" s="21">
        <v>129</v>
      </c>
      <c r="M49" s="21">
        <v>15</v>
      </c>
      <c r="N49" s="31">
        <f t="shared" si="17"/>
        <v>99375</v>
      </c>
      <c r="O49" s="32">
        <v>0.85</v>
      </c>
      <c r="P49" s="33">
        <f t="shared" si="18"/>
        <v>84469</v>
      </c>
      <c r="Q49" s="31">
        <f t="shared" si="4"/>
        <v>-16628</v>
      </c>
      <c r="R49" s="39">
        <f t="shared" si="19"/>
        <v>276500</v>
      </c>
      <c r="S49" s="40">
        <f t="shared" si="20"/>
        <v>235025</v>
      </c>
      <c r="T49" s="40">
        <f t="shared" si="7"/>
        <v>218397</v>
      </c>
      <c r="U49" s="40">
        <f t="shared" si="21"/>
        <v>196557</v>
      </c>
      <c r="V49" s="40">
        <v>196557</v>
      </c>
      <c r="W49" s="40">
        <f t="shared" si="9"/>
        <v>0</v>
      </c>
      <c r="X49" s="40">
        <f t="shared" si="10"/>
        <v>21840</v>
      </c>
      <c r="Y49" s="39">
        <f t="shared" si="11"/>
        <v>0</v>
      </c>
      <c r="Z49" s="43"/>
    </row>
    <row r="50" spans="1:26" s="4" customFormat="1" ht="27" hidden="1" customHeight="1" x14ac:dyDescent="0.15">
      <c r="A50" s="17" t="s">
        <v>138</v>
      </c>
      <c r="B50" s="24" t="s">
        <v>139</v>
      </c>
      <c r="C50" s="24" t="s">
        <v>139</v>
      </c>
      <c r="D50" s="19">
        <f t="shared" si="16"/>
        <v>10585</v>
      </c>
      <c r="E50" s="20">
        <v>0</v>
      </c>
      <c r="F50" s="20">
        <v>-10585</v>
      </c>
      <c r="G50" s="20">
        <v>0</v>
      </c>
      <c r="H50" s="21"/>
      <c r="I50" s="21"/>
      <c r="J50" s="21"/>
      <c r="K50" s="21"/>
      <c r="L50" s="21"/>
      <c r="M50" s="21"/>
      <c r="N50" s="31">
        <f t="shared" si="17"/>
        <v>0</v>
      </c>
      <c r="O50" s="32">
        <v>0.85</v>
      </c>
      <c r="P50" s="33">
        <f t="shared" si="18"/>
        <v>0</v>
      </c>
      <c r="Q50" s="31">
        <f t="shared" si="4"/>
        <v>-10585</v>
      </c>
      <c r="R50" s="39">
        <f t="shared" si="19"/>
        <v>0</v>
      </c>
      <c r="S50" s="40">
        <f t="shared" si="20"/>
        <v>0</v>
      </c>
      <c r="T50" s="40">
        <f t="shared" si="7"/>
        <v>0</v>
      </c>
      <c r="U50" s="40">
        <f t="shared" si="21"/>
        <v>0</v>
      </c>
      <c r="V50" s="40">
        <v>0</v>
      </c>
      <c r="W50" s="40">
        <f t="shared" si="9"/>
        <v>0</v>
      </c>
      <c r="X50" s="40">
        <f t="shared" si="10"/>
        <v>0</v>
      </c>
      <c r="Y50" s="39">
        <f t="shared" si="11"/>
        <v>-10585</v>
      </c>
      <c r="Z50" s="43"/>
    </row>
    <row r="51" spans="1:26" s="4" customFormat="1" ht="27" hidden="1" customHeight="1" x14ac:dyDescent="0.15">
      <c r="A51" s="17" t="s">
        <v>140</v>
      </c>
      <c r="B51" s="24" t="s">
        <v>141</v>
      </c>
      <c r="C51" s="24" t="s">
        <v>141</v>
      </c>
      <c r="D51" s="19">
        <f t="shared" si="16"/>
        <v>36652.5</v>
      </c>
      <c r="E51" s="20">
        <v>22907.5</v>
      </c>
      <c r="F51" s="20">
        <v>0</v>
      </c>
      <c r="G51" s="20">
        <v>13745</v>
      </c>
      <c r="H51" s="21">
        <v>2</v>
      </c>
      <c r="I51" s="21">
        <v>80</v>
      </c>
      <c r="J51" s="21">
        <v>9</v>
      </c>
      <c r="K51" s="21">
        <v>8</v>
      </c>
      <c r="L51" s="21">
        <v>89</v>
      </c>
      <c r="M51" s="21">
        <v>5</v>
      </c>
      <c r="N51" s="31">
        <f t="shared" si="17"/>
        <v>39450</v>
      </c>
      <c r="O51" s="32">
        <v>0.85</v>
      </c>
      <c r="P51" s="33">
        <f t="shared" si="18"/>
        <v>33533</v>
      </c>
      <c r="Q51" s="31">
        <f t="shared" si="4"/>
        <v>-3119.5</v>
      </c>
      <c r="R51" s="39">
        <f t="shared" si="19"/>
        <v>150500</v>
      </c>
      <c r="S51" s="40">
        <f t="shared" si="20"/>
        <v>127925</v>
      </c>
      <c r="T51" s="40">
        <f t="shared" si="7"/>
        <v>124805.5</v>
      </c>
      <c r="U51" s="40">
        <f t="shared" si="21"/>
        <v>112325</v>
      </c>
      <c r="V51" s="40">
        <v>112325</v>
      </c>
      <c r="W51" s="40">
        <f t="shared" si="9"/>
        <v>0</v>
      </c>
      <c r="X51" s="40">
        <f t="shared" si="10"/>
        <v>12480.5</v>
      </c>
      <c r="Y51" s="39">
        <f t="shared" si="11"/>
        <v>0</v>
      </c>
      <c r="Z51" s="43"/>
    </row>
    <row r="52" spans="1:26" s="4" customFormat="1" ht="27" hidden="1" customHeight="1" x14ac:dyDescent="0.15">
      <c r="A52" s="17" t="s">
        <v>142</v>
      </c>
      <c r="B52" s="24" t="s">
        <v>143</v>
      </c>
      <c r="C52" s="24" t="s">
        <v>143</v>
      </c>
      <c r="D52" s="19">
        <f t="shared" si="16"/>
        <v>29708</v>
      </c>
      <c r="E52" s="20">
        <v>17340</v>
      </c>
      <c r="F52" s="20">
        <v>0</v>
      </c>
      <c r="G52" s="20">
        <v>12368</v>
      </c>
      <c r="H52" s="21">
        <v>3</v>
      </c>
      <c r="I52" s="21">
        <v>140</v>
      </c>
      <c r="J52" s="21">
        <v>5</v>
      </c>
      <c r="K52" s="21">
        <v>4</v>
      </c>
      <c r="L52" s="21">
        <v>140</v>
      </c>
      <c r="M52" s="21">
        <v>5</v>
      </c>
      <c r="N52" s="31">
        <f t="shared" si="17"/>
        <v>28000</v>
      </c>
      <c r="O52" s="32">
        <v>0.85</v>
      </c>
      <c r="P52" s="33">
        <f t="shared" si="18"/>
        <v>23800</v>
      </c>
      <c r="Q52" s="31">
        <f t="shared" si="4"/>
        <v>-5908</v>
      </c>
      <c r="R52" s="39">
        <f t="shared" si="19"/>
        <v>204250</v>
      </c>
      <c r="S52" s="40">
        <f t="shared" si="20"/>
        <v>173613</v>
      </c>
      <c r="T52" s="40">
        <f t="shared" si="7"/>
        <v>167705</v>
      </c>
      <c r="U52" s="40">
        <f t="shared" si="21"/>
        <v>150935</v>
      </c>
      <c r="V52" s="40">
        <v>150935</v>
      </c>
      <c r="W52" s="40">
        <f t="shared" si="9"/>
        <v>0</v>
      </c>
      <c r="X52" s="40">
        <f t="shared" si="10"/>
        <v>16770</v>
      </c>
      <c r="Y52" s="39">
        <f t="shared" si="11"/>
        <v>0</v>
      </c>
      <c r="Z52" s="43"/>
    </row>
    <row r="53" spans="1:26" s="4" customFormat="1" ht="27" hidden="1" customHeight="1" x14ac:dyDescent="0.15">
      <c r="A53" s="17" t="s">
        <v>144</v>
      </c>
      <c r="B53" s="24" t="s">
        <v>145</v>
      </c>
      <c r="C53" s="24" t="s">
        <v>145</v>
      </c>
      <c r="D53" s="19">
        <f t="shared" si="16"/>
        <v>34530</v>
      </c>
      <c r="E53" s="20">
        <v>21760</v>
      </c>
      <c r="F53" s="20">
        <v>0</v>
      </c>
      <c r="G53" s="20">
        <v>12770</v>
      </c>
      <c r="H53" s="21">
        <v>2</v>
      </c>
      <c r="I53" s="21">
        <v>186</v>
      </c>
      <c r="J53" s="21">
        <v>6</v>
      </c>
      <c r="K53" s="21">
        <v>3</v>
      </c>
      <c r="L53" s="21">
        <v>140</v>
      </c>
      <c r="M53" s="21">
        <v>44</v>
      </c>
      <c r="N53" s="31">
        <f t="shared" si="17"/>
        <v>102500</v>
      </c>
      <c r="O53" s="32">
        <v>0.85</v>
      </c>
      <c r="P53" s="33">
        <f t="shared" si="18"/>
        <v>87125</v>
      </c>
      <c r="Q53" s="31">
        <f t="shared" si="4"/>
        <v>52595</v>
      </c>
      <c r="R53" s="39">
        <f t="shared" si="19"/>
        <v>351900</v>
      </c>
      <c r="S53" s="40">
        <f t="shared" si="20"/>
        <v>299115</v>
      </c>
      <c r="T53" s="40">
        <f t="shared" si="7"/>
        <v>351710</v>
      </c>
      <c r="U53" s="40">
        <f t="shared" si="21"/>
        <v>316539</v>
      </c>
      <c r="V53" s="40">
        <v>316539</v>
      </c>
      <c r="W53" s="40">
        <f t="shared" si="9"/>
        <v>0</v>
      </c>
      <c r="X53" s="40">
        <f t="shared" si="10"/>
        <v>35171</v>
      </c>
      <c r="Y53" s="39">
        <f t="shared" si="11"/>
        <v>0</v>
      </c>
      <c r="Z53" s="43"/>
    </row>
    <row r="54" spans="1:26" s="4" customFormat="1" ht="27" hidden="1" customHeight="1" x14ac:dyDescent="0.15">
      <c r="A54" s="17" t="s">
        <v>146</v>
      </c>
      <c r="B54" s="24" t="s">
        <v>147</v>
      </c>
      <c r="C54" s="24" t="s">
        <v>147</v>
      </c>
      <c r="D54" s="19">
        <f t="shared" si="16"/>
        <v>106670.5</v>
      </c>
      <c r="E54" s="20">
        <v>59882.5</v>
      </c>
      <c r="F54" s="20">
        <v>0</v>
      </c>
      <c r="G54" s="20">
        <v>46788</v>
      </c>
      <c r="H54" s="21">
        <v>2</v>
      </c>
      <c r="I54" s="21">
        <v>271</v>
      </c>
      <c r="J54" s="21">
        <v>17</v>
      </c>
      <c r="K54" s="21">
        <v>4</v>
      </c>
      <c r="L54" s="21">
        <v>297</v>
      </c>
      <c r="M54" s="21">
        <v>13</v>
      </c>
      <c r="N54" s="31">
        <f t="shared" si="17"/>
        <v>65250</v>
      </c>
      <c r="O54" s="32">
        <v>0.85</v>
      </c>
      <c r="P54" s="33">
        <f t="shared" si="18"/>
        <v>55463</v>
      </c>
      <c r="Q54" s="31">
        <f t="shared" si="4"/>
        <v>-51207.5</v>
      </c>
      <c r="R54" s="39">
        <f t="shared" si="19"/>
        <v>431300</v>
      </c>
      <c r="S54" s="40">
        <f t="shared" si="20"/>
        <v>366605</v>
      </c>
      <c r="T54" s="40">
        <f t="shared" si="7"/>
        <v>315397.5</v>
      </c>
      <c r="U54" s="40">
        <f t="shared" si="21"/>
        <v>283858</v>
      </c>
      <c r="V54" s="40">
        <v>283858</v>
      </c>
      <c r="W54" s="40">
        <f t="shared" si="9"/>
        <v>0</v>
      </c>
      <c r="X54" s="40">
        <f t="shared" si="10"/>
        <v>31539.5</v>
      </c>
      <c r="Y54" s="39">
        <f t="shared" si="11"/>
        <v>0</v>
      </c>
      <c r="Z54" s="43"/>
    </row>
    <row r="55" spans="1:26" s="4" customFormat="1" ht="27" hidden="1" customHeight="1" x14ac:dyDescent="0.15">
      <c r="A55" s="14" t="s">
        <v>148</v>
      </c>
      <c r="B55" s="22" t="s">
        <v>149</v>
      </c>
      <c r="C55" s="22" t="s">
        <v>149</v>
      </c>
      <c r="D55" s="23">
        <f>D56</f>
        <v>73958.5</v>
      </c>
      <c r="E55" s="23">
        <f>E56</f>
        <v>42542.5</v>
      </c>
      <c r="F55" s="23">
        <f>F56</f>
        <v>0</v>
      </c>
      <c r="G55" s="23">
        <f>G56</f>
        <v>31416</v>
      </c>
      <c r="H55" s="23">
        <f t="shared" ref="H55:Y55" si="24">H56</f>
        <v>0</v>
      </c>
      <c r="I55" s="23">
        <f t="shared" si="24"/>
        <v>208</v>
      </c>
      <c r="J55" s="23">
        <f t="shared" si="24"/>
        <v>14</v>
      </c>
      <c r="K55" s="23">
        <f t="shared" si="24"/>
        <v>0</v>
      </c>
      <c r="L55" s="23">
        <f t="shared" si="24"/>
        <v>208</v>
      </c>
      <c r="M55" s="23">
        <f t="shared" si="24"/>
        <v>9</v>
      </c>
      <c r="N55" s="23">
        <f t="shared" si="24"/>
        <v>44275</v>
      </c>
      <c r="O55" s="23"/>
      <c r="P55" s="23">
        <f>P56</f>
        <v>37634</v>
      </c>
      <c r="Q55" s="23">
        <f t="shared" si="24"/>
        <v>-36324.5</v>
      </c>
      <c r="R55" s="23">
        <f t="shared" si="24"/>
        <v>294650</v>
      </c>
      <c r="S55" s="23">
        <f t="shared" si="24"/>
        <v>250453</v>
      </c>
      <c r="T55" s="23">
        <f t="shared" si="24"/>
        <v>214128.5</v>
      </c>
      <c r="U55" s="23">
        <f t="shared" si="24"/>
        <v>192716</v>
      </c>
      <c r="V55" s="23">
        <f t="shared" si="24"/>
        <v>192716</v>
      </c>
      <c r="W55" s="23">
        <f t="shared" si="24"/>
        <v>0</v>
      </c>
      <c r="X55" s="23">
        <f t="shared" si="24"/>
        <v>21412.5</v>
      </c>
      <c r="Y55" s="23">
        <f t="shared" si="24"/>
        <v>0</v>
      </c>
      <c r="Z55" s="43"/>
    </row>
    <row r="56" spans="1:26" s="4" customFormat="1" ht="27" hidden="1" customHeight="1" x14ac:dyDescent="0.15">
      <c r="A56" s="17" t="s">
        <v>148</v>
      </c>
      <c r="B56" s="24" t="s">
        <v>149</v>
      </c>
      <c r="C56" s="24" t="s">
        <v>149</v>
      </c>
      <c r="D56" s="19">
        <f t="shared" si="16"/>
        <v>73958.5</v>
      </c>
      <c r="E56" s="20">
        <v>42542.5</v>
      </c>
      <c r="F56" s="20">
        <v>0</v>
      </c>
      <c r="G56" s="20">
        <v>31416</v>
      </c>
      <c r="H56" s="21">
        <v>0</v>
      </c>
      <c r="I56" s="21">
        <v>208</v>
      </c>
      <c r="J56" s="21">
        <v>14</v>
      </c>
      <c r="K56" s="21">
        <v>0</v>
      </c>
      <c r="L56" s="21">
        <v>208</v>
      </c>
      <c r="M56" s="21">
        <v>9</v>
      </c>
      <c r="N56" s="31">
        <f t="shared" si="17"/>
        <v>44275</v>
      </c>
      <c r="O56" s="32">
        <v>0.85</v>
      </c>
      <c r="P56" s="33">
        <f t="shared" si="18"/>
        <v>37634</v>
      </c>
      <c r="Q56" s="31">
        <f t="shared" si="4"/>
        <v>-36324.5</v>
      </c>
      <c r="R56" s="39">
        <f t="shared" si="19"/>
        <v>294650</v>
      </c>
      <c r="S56" s="40">
        <f t="shared" si="20"/>
        <v>250453</v>
      </c>
      <c r="T56" s="40">
        <f t="shared" si="7"/>
        <v>214128.5</v>
      </c>
      <c r="U56" s="40">
        <f t="shared" si="21"/>
        <v>192716</v>
      </c>
      <c r="V56" s="40">
        <v>192716</v>
      </c>
      <c r="W56" s="40">
        <f t="shared" si="9"/>
        <v>0</v>
      </c>
      <c r="X56" s="40">
        <f t="shared" si="10"/>
        <v>21412.5</v>
      </c>
      <c r="Y56" s="39">
        <f t="shared" si="11"/>
        <v>0</v>
      </c>
      <c r="Z56" s="43"/>
    </row>
    <row r="57" spans="1:26" s="4" customFormat="1" ht="27" hidden="1" customHeight="1" x14ac:dyDescent="0.15">
      <c r="A57" s="14" t="s">
        <v>150</v>
      </c>
      <c r="B57" s="22" t="s">
        <v>151</v>
      </c>
      <c r="C57" s="22" t="s">
        <v>151</v>
      </c>
      <c r="D57" s="23">
        <f>D58</f>
        <v>32640</v>
      </c>
      <c r="E57" s="23">
        <f>E58</f>
        <v>20400</v>
      </c>
      <c r="F57" s="23">
        <f>F58</f>
        <v>0</v>
      </c>
      <c r="G57" s="23">
        <f>G58</f>
        <v>12240</v>
      </c>
      <c r="H57" s="23">
        <f t="shared" ref="H57:Y57" si="25">H58</f>
        <v>4</v>
      </c>
      <c r="I57" s="23">
        <f t="shared" si="25"/>
        <v>102</v>
      </c>
      <c r="J57" s="23">
        <f t="shared" si="25"/>
        <v>5</v>
      </c>
      <c r="K57" s="23">
        <f t="shared" si="25"/>
        <v>5</v>
      </c>
      <c r="L57" s="23">
        <f t="shared" si="25"/>
        <v>101</v>
      </c>
      <c r="M57" s="23">
        <f t="shared" si="25"/>
        <v>4</v>
      </c>
      <c r="N57" s="23">
        <f t="shared" si="25"/>
        <v>28575</v>
      </c>
      <c r="O57" s="23"/>
      <c r="P57" s="23">
        <f>P58</f>
        <v>28575</v>
      </c>
      <c r="Q57" s="23">
        <f t="shared" si="25"/>
        <v>-4065</v>
      </c>
      <c r="R57" s="23">
        <f t="shared" si="25"/>
        <v>154150</v>
      </c>
      <c r="S57" s="23">
        <f t="shared" si="25"/>
        <v>154150</v>
      </c>
      <c r="T57" s="23">
        <f t="shared" si="25"/>
        <v>150085</v>
      </c>
      <c r="U57" s="23">
        <f t="shared" si="25"/>
        <v>135077</v>
      </c>
      <c r="V57" s="23">
        <f t="shared" si="25"/>
        <v>135077</v>
      </c>
      <c r="W57" s="23">
        <f t="shared" si="25"/>
        <v>0</v>
      </c>
      <c r="X57" s="23">
        <f t="shared" si="25"/>
        <v>15008</v>
      </c>
      <c r="Y57" s="23">
        <f t="shared" si="25"/>
        <v>0</v>
      </c>
      <c r="Z57" s="43"/>
    </row>
    <row r="58" spans="1:26" s="4" customFormat="1" ht="27" hidden="1" customHeight="1" x14ac:dyDescent="0.15">
      <c r="A58" s="17" t="s">
        <v>150</v>
      </c>
      <c r="B58" s="24" t="s">
        <v>151</v>
      </c>
      <c r="C58" s="24" t="s">
        <v>151</v>
      </c>
      <c r="D58" s="19">
        <f t="shared" si="16"/>
        <v>32640</v>
      </c>
      <c r="E58" s="20">
        <v>20400</v>
      </c>
      <c r="F58" s="20">
        <v>0</v>
      </c>
      <c r="G58" s="20">
        <v>12240</v>
      </c>
      <c r="H58" s="21">
        <v>4</v>
      </c>
      <c r="I58" s="21">
        <v>102</v>
      </c>
      <c r="J58" s="21">
        <v>5</v>
      </c>
      <c r="K58" s="21">
        <v>5</v>
      </c>
      <c r="L58" s="21">
        <v>101</v>
      </c>
      <c r="M58" s="21">
        <v>4</v>
      </c>
      <c r="N58" s="31">
        <f t="shared" si="17"/>
        <v>28575</v>
      </c>
      <c r="O58" s="32">
        <v>1</v>
      </c>
      <c r="P58" s="33">
        <f t="shared" si="18"/>
        <v>28575</v>
      </c>
      <c r="Q58" s="31">
        <f t="shared" si="4"/>
        <v>-4065</v>
      </c>
      <c r="R58" s="39">
        <f t="shared" si="19"/>
        <v>154150</v>
      </c>
      <c r="S58" s="40">
        <f t="shared" si="20"/>
        <v>154150</v>
      </c>
      <c r="T58" s="40">
        <f t="shared" si="7"/>
        <v>150085</v>
      </c>
      <c r="U58" s="40">
        <f t="shared" si="21"/>
        <v>135077</v>
      </c>
      <c r="V58" s="40">
        <v>135077</v>
      </c>
      <c r="W58" s="40">
        <f t="shared" si="9"/>
        <v>0</v>
      </c>
      <c r="X58" s="40">
        <f t="shared" si="10"/>
        <v>15008</v>
      </c>
      <c r="Y58" s="39">
        <f t="shared" si="11"/>
        <v>0</v>
      </c>
      <c r="Z58" s="43"/>
    </row>
    <row r="59" spans="1:26" s="4" customFormat="1" ht="27" hidden="1" customHeight="1" x14ac:dyDescent="0.15">
      <c r="A59" s="14" t="s">
        <v>152</v>
      </c>
      <c r="B59" s="22" t="s">
        <v>153</v>
      </c>
      <c r="C59" s="22" t="s">
        <v>153</v>
      </c>
      <c r="D59" s="26">
        <f>D60</f>
        <v>75970</v>
      </c>
      <c r="E59" s="26">
        <f>E60</f>
        <v>46000</v>
      </c>
      <c r="F59" s="26">
        <f>F60</f>
        <v>0</v>
      </c>
      <c r="G59" s="26">
        <f>G60</f>
        <v>29970</v>
      </c>
      <c r="H59" s="26">
        <f t="shared" ref="H59:Y59" si="26">H60</f>
        <v>2</v>
      </c>
      <c r="I59" s="26">
        <f t="shared" si="26"/>
        <v>313</v>
      </c>
      <c r="J59" s="26">
        <f t="shared" si="26"/>
        <v>10</v>
      </c>
      <c r="K59" s="26">
        <f t="shared" si="26"/>
        <v>2</v>
      </c>
      <c r="L59" s="26">
        <f t="shared" si="26"/>
        <v>310</v>
      </c>
      <c r="M59" s="26">
        <f t="shared" si="26"/>
        <v>10</v>
      </c>
      <c r="N59" s="26">
        <f t="shared" si="26"/>
        <v>43500</v>
      </c>
      <c r="O59" s="26"/>
      <c r="P59" s="26">
        <f>P60</f>
        <v>43500</v>
      </c>
      <c r="Q59" s="26">
        <f t="shared" si="26"/>
        <v>-32470</v>
      </c>
      <c r="R59" s="26">
        <f t="shared" si="26"/>
        <v>431000</v>
      </c>
      <c r="S59" s="26">
        <f t="shared" si="26"/>
        <v>431000</v>
      </c>
      <c r="T59" s="26">
        <f t="shared" si="26"/>
        <v>398530</v>
      </c>
      <c r="U59" s="26">
        <f t="shared" si="26"/>
        <v>358677</v>
      </c>
      <c r="V59" s="26">
        <f t="shared" si="26"/>
        <v>358677</v>
      </c>
      <c r="W59" s="26">
        <f t="shared" si="26"/>
        <v>0</v>
      </c>
      <c r="X59" s="26">
        <f t="shared" si="26"/>
        <v>39853</v>
      </c>
      <c r="Y59" s="26">
        <f t="shared" si="26"/>
        <v>0</v>
      </c>
      <c r="Z59" s="43"/>
    </row>
    <row r="60" spans="1:26" s="4" customFormat="1" ht="27" hidden="1" customHeight="1" x14ac:dyDescent="0.15">
      <c r="A60" s="17" t="s">
        <v>152</v>
      </c>
      <c r="B60" s="24" t="s">
        <v>153</v>
      </c>
      <c r="C60" s="24" t="s">
        <v>153</v>
      </c>
      <c r="D60" s="19">
        <f t="shared" si="16"/>
        <v>75970</v>
      </c>
      <c r="E60" s="20">
        <v>46000</v>
      </c>
      <c r="F60" s="20">
        <v>0</v>
      </c>
      <c r="G60" s="20">
        <v>29970</v>
      </c>
      <c r="H60" s="21">
        <v>2</v>
      </c>
      <c r="I60" s="21">
        <v>313</v>
      </c>
      <c r="J60" s="21">
        <v>10</v>
      </c>
      <c r="K60" s="21">
        <v>2</v>
      </c>
      <c r="L60" s="21">
        <v>310</v>
      </c>
      <c r="M60" s="21">
        <v>10</v>
      </c>
      <c r="N60" s="31">
        <f t="shared" si="17"/>
        <v>43500</v>
      </c>
      <c r="O60" s="32">
        <v>1</v>
      </c>
      <c r="P60" s="33">
        <f t="shared" si="18"/>
        <v>43500</v>
      </c>
      <c r="Q60" s="31">
        <f t="shared" si="4"/>
        <v>-32470</v>
      </c>
      <c r="R60" s="39">
        <f t="shared" si="19"/>
        <v>431000</v>
      </c>
      <c r="S60" s="40">
        <f t="shared" si="20"/>
        <v>431000</v>
      </c>
      <c r="T60" s="40">
        <f t="shared" si="7"/>
        <v>398530</v>
      </c>
      <c r="U60" s="40">
        <f t="shared" si="21"/>
        <v>358677</v>
      </c>
      <c r="V60" s="40">
        <v>358677</v>
      </c>
      <c r="W60" s="40">
        <f t="shared" si="9"/>
        <v>0</v>
      </c>
      <c r="X60" s="40">
        <f t="shared" si="10"/>
        <v>39853</v>
      </c>
      <c r="Y60" s="39">
        <f t="shared" si="11"/>
        <v>0</v>
      </c>
      <c r="Z60" s="43"/>
    </row>
    <row r="61" spans="1:26" s="4" customFormat="1" ht="27" hidden="1" customHeight="1" x14ac:dyDescent="0.15">
      <c r="A61" s="14" t="s">
        <v>154</v>
      </c>
      <c r="B61" s="22" t="s">
        <v>155</v>
      </c>
      <c r="C61" s="22" t="s">
        <v>155</v>
      </c>
      <c r="D61" s="23">
        <f>D62</f>
        <v>23308.5</v>
      </c>
      <c r="E61" s="23">
        <f>E62</f>
        <v>18317.5</v>
      </c>
      <c r="F61" s="23">
        <f>F62</f>
        <v>0</v>
      </c>
      <c r="G61" s="23">
        <f>G62</f>
        <v>4991</v>
      </c>
      <c r="H61" s="23">
        <f t="shared" ref="H61:Y61" si="27">H62</f>
        <v>5</v>
      </c>
      <c r="I61" s="23">
        <f t="shared" si="27"/>
        <v>163</v>
      </c>
      <c r="J61" s="23">
        <f t="shared" si="27"/>
        <v>3</v>
      </c>
      <c r="K61" s="23">
        <f t="shared" si="27"/>
        <v>8</v>
      </c>
      <c r="L61" s="23">
        <f t="shared" si="27"/>
        <v>156</v>
      </c>
      <c r="M61" s="23">
        <f t="shared" si="27"/>
        <v>4</v>
      </c>
      <c r="N61" s="23">
        <f t="shared" si="27"/>
        <v>29725</v>
      </c>
      <c r="O61" s="23"/>
      <c r="P61" s="23">
        <f>P62</f>
        <v>25266</v>
      </c>
      <c r="Q61" s="23">
        <f t="shared" si="27"/>
        <v>1957.5</v>
      </c>
      <c r="R61" s="23">
        <f t="shared" si="27"/>
        <v>230400</v>
      </c>
      <c r="S61" s="23">
        <f t="shared" si="27"/>
        <v>195840</v>
      </c>
      <c r="T61" s="23">
        <f t="shared" si="27"/>
        <v>197797.5</v>
      </c>
      <c r="U61" s="23">
        <f t="shared" si="27"/>
        <v>178018</v>
      </c>
      <c r="V61" s="23">
        <f t="shared" si="27"/>
        <v>178018</v>
      </c>
      <c r="W61" s="23">
        <f t="shared" si="27"/>
        <v>0</v>
      </c>
      <c r="X61" s="23">
        <f t="shared" si="27"/>
        <v>19779.5</v>
      </c>
      <c r="Y61" s="23">
        <f t="shared" si="27"/>
        <v>0</v>
      </c>
      <c r="Z61" s="43"/>
    </row>
    <row r="62" spans="1:26" s="4" customFormat="1" ht="27" hidden="1" customHeight="1" x14ac:dyDescent="0.15">
      <c r="A62" s="17" t="s">
        <v>154</v>
      </c>
      <c r="B62" s="24" t="s">
        <v>155</v>
      </c>
      <c r="C62" s="24" t="s">
        <v>155</v>
      </c>
      <c r="D62" s="19">
        <f t="shared" si="16"/>
        <v>23308.5</v>
      </c>
      <c r="E62" s="20">
        <v>18317.5</v>
      </c>
      <c r="F62" s="20">
        <v>0</v>
      </c>
      <c r="G62" s="20">
        <v>4991</v>
      </c>
      <c r="H62" s="21">
        <v>5</v>
      </c>
      <c r="I62" s="21">
        <v>163</v>
      </c>
      <c r="J62" s="21">
        <v>3</v>
      </c>
      <c r="K62" s="21">
        <v>8</v>
      </c>
      <c r="L62" s="21">
        <v>156</v>
      </c>
      <c r="M62" s="21">
        <v>4</v>
      </c>
      <c r="N62" s="31">
        <f t="shared" si="17"/>
        <v>29725</v>
      </c>
      <c r="O62" s="32">
        <v>0.85</v>
      </c>
      <c r="P62" s="33">
        <f t="shared" si="18"/>
        <v>25266</v>
      </c>
      <c r="Q62" s="31">
        <f t="shared" si="4"/>
        <v>1957.5</v>
      </c>
      <c r="R62" s="39">
        <f t="shared" si="19"/>
        <v>230400</v>
      </c>
      <c r="S62" s="40">
        <f t="shared" si="20"/>
        <v>195840</v>
      </c>
      <c r="T62" s="40">
        <f t="shared" si="7"/>
        <v>197797.5</v>
      </c>
      <c r="U62" s="40">
        <f t="shared" si="21"/>
        <v>178018</v>
      </c>
      <c r="V62" s="40">
        <v>178018</v>
      </c>
      <c r="W62" s="40">
        <f t="shared" si="9"/>
        <v>0</v>
      </c>
      <c r="X62" s="40">
        <f t="shared" si="10"/>
        <v>19779.5</v>
      </c>
      <c r="Y62" s="39">
        <f t="shared" si="11"/>
        <v>0</v>
      </c>
      <c r="Z62" s="43"/>
    </row>
    <row r="63" spans="1:26" s="4" customFormat="1" ht="27" hidden="1" customHeight="1" x14ac:dyDescent="0.15">
      <c r="A63" s="14" t="s">
        <v>156</v>
      </c>
      <c r="B63" s="22" t="s">
        <v>157</v>
      </c>
      <c r="C63" s="22" t="s">
        <v>157</v>
      </c>
      <c r="D63" s="23">
        <f>SUM(D64:D67)</f>
        <v>341515.5</v>
      </c>
      <c r="E63" s="23">
        <f>SUM(E64:E67)</f>
        <v>222632.5</v>
      </c>
      <c r="F63" s="23">
        <f>SUM(F64:F67)</f>
        <v>-15176</v>
      </c>
      <c r="G63" s="23">
        <f>SUM(G64:G67)</f>
        <v>103707</v>
      </c>
      <c r="H63" s="23">
        <f t="shared" ref="H63:Y63" si="28">SUM(H64:H67)</f>
        <v>32</v>
      </c>
      <c r="I63" s="23">
        <f t="shared" si="28"/>
        <v>1024</v>
      </c>
      <c r="J63" s="23">
        <f t="shared" si="28"/>
        <v>38</v>
      </c>
      <c r="K63" s="23">
        <f t="shared" si="28"/>
        <v>57</v>
      </c>
      <c r="L63" s="23">
        <f t="shared" si="28"/>
        <v>1060</v>
      </c>
      <c r="M63" s="23">
        <f t="shared" si="28"/>
        <v>41</v>
      </c>
      <c r="N63" s="23">
        <f t="shared" si="28"/>
        <v>263325</v>
      </c>
      <c r="O63" s="23"/>
      <c r="P63" s="23">
        <f>SUM(P64:P67)</f>
        <v>236877</v>
      </c>
      <c r="Q63" s="23">
        <f t="shared" si="28"/>
        <v>-104638.5</v>
      </c>
      <c r="R63" s="23">
        <f t="shared" si="28"/>
        <v>1625350</v>
      </c>
      <c r="S63" s="23">
        <f t="shared" si="28"/>
        <v>1455160</v>
      </c>
      <c r="T63" s="23">
        <f t="shared" si="28"/>
        <v>1350521.5</v>
      </c>
      <c r="U63" s="23">
        <f t="shared" si="28"/>
        <v>1215469</v>
      </c>
      <c r="V63" s="23">
        <f t="shared" si="28"/>
        <v>1215469</v>
      </c>
      <c r="W63" s="23">
        <f t="shared" si="28"/>
        <v>0</v>
      </c>
      <c r="X63" s="23">
        <f t="shared" si="28"/>
        <v>135052.5</v>
      </c>
      <c r="Y63" s="23">
        <f t="shared" si="28"/>
        <v>0</v>
      </c>
      <c r="Z63" s="43"/>
    </row>
    <row r="64" spans="1:26" s="4" customFormat="1" ht="27" hidden="1" customHeight="1" x14ac:dyDescent="0.15">
      <c r="A64" s="17" t="s">
        <v>158</v>
      </c>
      <c r="B64" s="24" t="s">
        <v>159</v>
      </c>
      <c r="C64" s="24" t="s">
        <v>160</v>
      </c>
      <c r="D64" s="19">
        <f t="shared" si="16"/>
        <v>57912</v>
      </c>
      <c r="E64" s="20">
        <v>45135</v>
      </c>
      <c r="F64" s="20">
        <v>0</v>
      </c>
      <c r="G64" s="20">
        <v>12777</v>
      </c>
      <c r="H64" s="21">
        <v>5</v>
      </c>
      <c r="I64" s="21">
        <v>90</v>
      </c>
      <c r="J64" s="21">
        <v>9</v>
      </c>
      <c r="K64" s="21">
        <v>20</v>
      </c>
      <c r="L64" s="21">
        <v>142</v>
      </c>
      <c r="M64" s="21">
        <v>12</v>
      </c>
      <c r="N64" s="31">
        <f t="shared" si="17"/>
        <v>71675</v>
      </c>
      <c r="O64" s="32">
        <v>0.85</v>
      </c>
      <c r="P64" s="33">
        <f t="shared" si="18"/>
        <v>60924</v>
      </c>
      <c r="Q64" s="31">
        <f t="shared" si="4"/>
        <v>3012</v>
      </c>
      <c r="R64" s="39">
        <f t="shared" si="19"/>
        <v>273700</v>
      </c>
      <c r="S64" s="40">
        <f t="shared" si="20"/>
        <v>232645</v>
      </c>
      <c r="T64" s="40">
        <f t="shared" si="7"/>
        <v>235657</v>
      </c>
      <c r="U64" s="40">
        <f t="shared" si="21"/>
        <v>212091</v>
      </c>
      <c r="V64" s="40">
        <v>212091</v>
      </c>
      <c r="W64" s="40">
        <f t="shared" si="9"/>
        <v>0</v>
      </c>
      <c r="X64" s="40">
        <f t="shared" si="10"/>
        <v>23566</v>
      </c>
      <c r="Y64" s="39">
        <f t="shared" si="11"/>
        <v>0</v>
      </c>
      <c r="Z64" s="43"/>
    </row>
    <row r="65" spans="1:26" s="4" customFormat="1" ht="27" hidden="1" customHeight="1" x14ac:dyDescent="0.15">
      <c r="A65" s="17" t="s">
        <v>161</v>
      </c>
      <c r="B65" s="24" t="s">
        <v>162</v>
      </c>
      <c r="C65" s="24" t="s">
        <v>162</v>
      </c>
      <c r="D65" s="19">
        <f t="shared" si="16"/>
        <v>76412.5</v>
      </c>
      <c r="E65" s="20">
        <v>54782.5</v>
      </c>
      <c r="F65" s="20">
        <v>0</v>
      </c>
      <c r="G65" s="20">
        <v>21630</v>
      </c>
      <c r="H65" s="21">
        <v>13</v>
      </c>
      <c r="I65" s="21">
        <v>80</v>
      </c>
      <c r="J65" s="21">
        <v>7</v>
      </c>
      <c r="K65" s="21">
        <v>15</v>
      </c>
      <c r="L65" s="21">
        <v>61</v>
      </c>
      <c r="M65" s="21">
        <v>7</v>
      </c>
      <c r="N65" s="31">
        <f t="shared" si="17"/>
        <v>61950</v>
      </c>
      <c r="O65" s="32">
        <v>0.85</v>
      </c>
      <c r="P65" s="33">
        <f t="shared" si="18"/>
        <v>52658</v>
      </c>
      <c r="Q65" s="31">
        <f t="shared" si="4"/>
        <v>-23754.5</v>
      </c>
      <c r="R65" s="39">
        <f t="shared" si="19"/>
        <v>140700</v>
      </c>
      <c r="S65" s="40">
        <f t="shared" si="20"/>
        <v>119595</v>
      </c>
      <c r="T65" s="40">
        <f t="shared" si="7"/>
        <v>95840.5</v>
      </c>
      <c r="U65" s="40">
        <f t="shared" si="21"/>
        <v>86256</v>
      </c>
      <c r="V65" s="40">
        <v>86256</v>
      </c>
      <c r="W65" s="40">
        <f t="shared" si="9"/>
        <v>0</v>
      </c>
      <c r="X65" s="40">
        <f t="shared" si="10"/>
        <v>9584.5</v>
      </c>
      <c r="Y65" s="39">
        <f t="shared" si="11"/>
        <v>0</v>
      </c>
      <c r="Z65" s="43"/>
    </row>
    <row r="66" spans="1:26" s="4" customFormat="1" ht="27" hidden="1" customHeight="1" x14ac:dyDescent="0.15">
      <c r="A66" s="17" t="s">
        <v>163</v>
      </c>
      <c r="B66" s="24" t="s">
        <v>164</v>
      </c>
      <c r="C66" s="24" t="s">
        <v>164</v>
      </c>
      <c r="D66" s="19">
        <f t="shared" si="16"/>
        <v>151300</v>
      </c>
      <c r="E66" s="20">
        <v>82000</v>
      </c>
      <c r="F66" s="20">
        <v>0</v>
      </c>
      <c r="G66" s="20">
        <v>69300</v>
      </c>
      <c r="H66" s="21">
        <v>2</v>
      </c>
      <c r="I66" s="21">
        <v>327</v>
      </c>
      <c r="J66" s="21">
        <v>20</v>
      </c>
      <c r="K66" s="21">
        <v>6</v>
      </c>
      <c r="L66" s="21">
        <v>319</v>
      </c>
      <c r="M66" s="21">
        <v>20</v>
      </c>
      <c r="N66" s="31">
        <f t="shared" si="17"/>
        <v>87000</v>
      </c>
      <c r="O66" s="32">
        <v>1</v>
      </c>
      <c r="P66" s="33">
        <f t="shared" si="18"/>
        <v>87000</v>
      </c>
      <c r="Q66" s="31">
        <f t="shared" si="4"/>
        <v>-64300</v>
      </c>
      <c r="R66" s="39">
        <f t="shared" si="19"/>
        <v>490750</v>
      </c>
      <c r="S66" s="40">
        <f t="shared" si="20"/>
        <v>490750</v>
      </c>
      <c r="T66" s="40">
        <f t="shared" si="7"/>
        <v>426450</v>
      </c>
      <c r="U66" s="40">
        <f t="shared" si="21"/>
        <v>383805</v>
      </c>
      <c r="V66" s="40">
        <v>383805</v>
      </c>
      <c r="W66" s="40">
        <f t="shared" si="9"/>
        <v>0</v>
      </c>
      <c r="X66" s="40">
        <f t="shared" si="10"/>
        <v>42645</v>
      </c>
      <c r="Y66" s="39">
        <f t="shared" si="11"/>
        <v>0</v>
      </c>
      <c r="Z66" s="43"/>
    </row>
    <row r="67" spans="1:26" s="4" customFormat="1" ht="27" hidden="1" customHeight="1" x14ac:dyDescent="0.15">
      <c r="A67" s="17" t="s">
        <v>165</v>
      </c>
      <c r="B67" s="24" t="s">
        <v>166</v>
      </c>
      <c r="C67" s="24" t="s">
        <v>166</v>
      </c>
      <c r="D67" s="19">
        <f t="shared" si="16"/>
        <v>55891</v>
      </c>
      <c r="E67" s="20">
        <v>40715</v>
      </c>
      <c r="F67" s="20">
        <v>-15176</v>
      </c>
      <c r="G67" s="20">
        <v>0</v>
      </c>
      <c r="H67" s="21">
        <v>12</v>
      </c>
      <c r="I67" s="21">
        <v>527</v>
      </c>
      <c r="J67" s="21">
        <v>2</v>
      </c>
      <c r="K67" s="21">
        <v>16</v>
      </c>
      <c r="L67" s="21">
        <v>538</v>
      </c>
      <c r="M67" s="21">
        <v>2</v>
      </c>
      <c r="N67" s="31">
        <f t="shared" si="17"/>
        <v>42700</v>
      </c>
      <c r="O67" s="32">
        <v>0.85</v>
      </c>
      <c r="P67" s="33">
        <f t="shared" si="18"/>
        <v>36295</v>
      </c>
      <c r="Q67" s="31">
        <f t="shared" si="4"/>
        <v>-19596</v>
      </c>
      <c r="R67" s="39">
        <f t="shared" si="19"/>
        <v>720200</v>
      </c>
      <c r="S67" s="40">
        <f t="shared" si="20"/>
        <v>612170</v>
      </c>
      <c r="T67" s="40">
        <f t="shared" si="7"/>
        <v>592574</v>
      </c>
      <c r="U67" s="40">
        <f t="shared" si="21"/>
        <v>533317</v>
      </c>
      <c r="V67" s="40">
        <v>533317</v>
      </c>
      <c r="W67" s="40">
        <f t="shared" si="9"/>
        <v>0</v>
      </c>
      <c r="X67" s="40">
        <f t="shared" si="10"/>
        <v>59257</v>
      </c>
      <c r="Y67" s="39">
        <f t="shared" si="11"/>
        <v>0</v>
      </c>
      <c r="Z67" s="43"/>
    </row>
    <row r="68" spans="1:26" s="4" customFormat="1" ht="27" hidden="1" customHeight="1" x14ac:dyDescent="0.15">
      <c r="A68" s="14" t="s">
        <v>167</v>
      </c>
      <c r="B68" s="22" t="s">
        <v>168</v>
      </c>
      <c r="C68" s="22" t="s">
        <v>168</v>
      </c>
      <c r="D68" s="26">
        <f>D69</f>
        <v>31750</v>
      </c>
      <c r="E68" s="26">
        <f>E69</f>
        <v>30400</v>
      </c>
      <c r="F68" s="26">
        <f>F69</f>
        <v>-1350</v>
      </c>
      <c r="G68" s="26">
        <f>G69</f>
        <v>0</v>
      </c>
      <c r="H68" s="26">
        <f t="shared" ref="H68:Y68" si="29">H69</f>
        <v>8</v>
      </c>
      <c r="I68" s="26">
        <f t="shared" si="29"/>
        <v>383</v>
      </c>
      <c r="J68" s="26">
        <f t="shared" si="29"/>
        <v>6</v>
      </c>
      <c r="K68" s="26">
        <f t="shared" si="29"/>
        <v>9</v>
      </c>
      <c r="L68" s="26">
        <f t="shared" si="29"/>
        <v>380</v>
      </c>
      <c r="M68" s="26">
        <f t="shared" si="29"/>
        <v>10</v>
      </c>
      <c r="N68" s="26">
        <f t="shared" si="29"/>
        <v>52050</v>
      </c>
      <c r="O68" s="26"/>
      <c r="P68" s="26">
        <f>P69</f>
        <v>52050</v>
      </c>
      <c r="Q68" s="26">
        <f t="shared" si="29"/>
        <v>20300</v>
      </c>
      <c r="R68" s="26">
        <f t="shared" si="29"/>
        <v>536000</v>
      </c>
      <c r="S68" s="26">
        <f t="shared" si="29"/>
        <v>536000</v>
      </c>
      <c r="T68" s="26">
        <f t="shared" si="29"/>
        <v>556300</v>
      </c>
      <c r="U68" s="26">
        <f t="shared" si="29"/>
        <v>500670</v>
      </c>
      <c r="V68" s="26">
        <f t="shared" si="29"/>
        <v>500670</v>
      </c>
      <c r="W68" s="26">
        <f t="shared" si="29"/>
        <v>0</v>
      </c>
      <c r="X68" s="26">
        <f t="shared" si="29"/>
        <v>55630</v>
      </c>
      <c r="Y68" s="26">
        <f t="shared" si="29"/>
        <v>0</v>
      </c>
      <c r="Z68" s="43"/>
    </row>
    <row r="69" spans="1:26" s="4" customFormat="1" ht="27" hidden="1" customHeight="1" x14ac:dyDescent="0.15">
      <c r="A69" s="17" t="s">
        <v>167</v>
      </c>
      <c r="B69" s="24" t="s">
        <v>168</v>
      </c>
      <c r="C69" s="24" t="s">
        <v>168</v>
      </c>
      <c r="D69" s="19">
        <f t="shared" si="16"/>
        <v>31750</v>
      </c>
      <c r="E69" s="20">
        <v>30400</v>
      </c>
      <c r="F69" s="20">
        <v>-1350</v>
      </c>
      <c r="G69" s="20">
        <v>0</v>
      </c>
      <c r="H69" s="21">
        <v>8</v>
      </c>
      <c r="I69" s="21">
        <v>383</v>
      </c>
      <c r="J69" s="21">
        <v>6</v>
      </c>
      <c r="K69" s="21">
        <v>9</v>
      </c>
      <c r="L69" s="21">
        <v>380</v>
      </c>
      <c r="M69" s="21">
        <v>10</v>
      </c>
      <c r="N69" s="31">
        <f t="shared" si="17"/>
        <v>52050</v>
      </c>
      <c r="O69" s="32">
        <v>1</v>
      </c>
      <c r="P69" s="33">
        <f t="shared" si="18"/>
        <v>52050</v>
      </c>
      <c r="Q69" s="31">
        <f t="shared" si="4"/>
        <v>20300</v>
      </c>
      <c r="R69" s="39">
        <f t="shared" si="19"/>
        <v>536000</v>
      </c>
      <c r="S69" s="40">
        <f t="shared" si="20"/>
        <v>536000</v>
      </c>
      <c r="T69" s="40">
        <f t="shared" si="7"/>
        <v>556300</v>
      </c>
      <c r="U69" s="40">
        <f t="shared" si="21"/>
        <v>500670</v>
      </c>
      <c r="V69" s="40">
        <v>500670</v>
      </c>
      <c r="W69" s="40">
        <f t="shared" si="9"/>
        <v>0</v>
      </c>
      <c r="X69" s="40">
        <f t="shared" si="10"/>
        <v>55630</v>
      </c>
      <c r="Y69" s="39">
        <f t="shared" si="11"/>
        <v>0</v>
      </c>
      <c r="Z69" s="43"/>
    </row>
    <row r="70" spans="1:26" s="4" customFormat="1" ht="27" hidden="1" customHeight="1" x14ac:dyDescent="0.15">
      <c r="A70" s="14" t="s">
        <v>169</v>
      </c>
      <c r="B70" s="22" t="s">
        <v>170</v>
      </c>
      <c r="C70" s="22" t="s">
        <v>170</v>
      </c>
      <c r="D70" s="26">
        <f>D71</f>
        <v>178720</v>
      </c>
      <c r="E70" s="26">
        <f>E71</f>
        <v>117400</v>
      </c>
      <c r="F70" s="26">
        <f>F71</f>
        <v>0</v>
      </c>
      <c r="G70" s="26">
        <f>G71</f>
        <v>61320</v>
      </c>
      <c r="H70" s="26">
        <f t="shared" ref="H70:Y70" si="30">H71</f>
        <v>4</v>
      </c>
      <c r="I70" s="26">
        <f t="shared" si="30"/>
        <v>445</v>
      </c>
      <c r="J70" s="26">
        <f t="shared" si="30"/>
        <v>23</v>
      </c>
      <c r="K70" s="26">
        <f t="shared" si="30"/>
        <v>11</v>
      </c>
      <c r="L70" s="26">
        <f t="shared" si="30"/>
        <v>483</v>
      </c>
      <c r="M70" s="26">
        <f t="shared" si="30"/>
        <v>18</v>
      </c>
      <c r="N70" s="26">
        <f t="shared" si="30"/>
        <v>97675</v>
      </c>
      <c r="O70" s="26"/>
      <c r="P70" s="26">
        <f>P71</f>
        <v>97675</v>
      </c>
      <c r="Q70" s="26">
        <f t="shared" si="30"/>
        <v>-81045</v>
      </c>
      <c r="R70" s="26">
        <f t="shared" si="30"/>
        <v>700550</v>
      </c>
      <c r="S70" s="26">
        <f t="shared" si="30"/>
        <v>700550</v>
      </c>
      <c r="T70" s="26">
        <f t="shared" si="30"/>
        <v>619505</v>
      </c>
      <c r="U70" s="26">
        <f t="shared" si="30"/>
        <v>557555</v>
      </c>
      <c r="V70" s="26">
        <f t="shared" si="30"/>
        <v>557555</v>
      </c>
      <c r="W70" s="26">
        <f t="shared" si="30"/>
        <v>0</v>
      </c>
      <c r="X70" s="26">
        <f t="shared" si="30"/>
        <v>61950</v>
      </c>
      <c r="Y70" s="26">
        <f t="shared" si="30"/>
        <v>0</v>
      </c>
      <c r="Z70" s="43"/>
    </row>
    <row r="71" spans="1:26" s="4" customFormat="1" ht="27" hidden="1" customHeight="1" x14ac:dyDescent="0.15">
      <c r="A71" s="17" t="s">
        <v>169</v>
      </c>
      <c r="B71" s="24" t="s">
        <v>170</v>
      </c>
      <c r="C71" s="24" t="s">
        <v>170</v>
      </c>
      <c r="D71" s="19">
        <f t="shared" si="16"/>
        <v>178720</v>
      </c>
      <c r="E71" s="20">
        <v>117400</v>
      </c>
      <c r="F71" s="20">
        <v>0</v>
      </c>
      <c r="G71" s="20">
        <v>61320</v>
      </c>
      <c r="H71" s="21">
        <v>4</v>
      </c>
      <c r="I71" s="21">
        <v>445</v>
      </c>
      <c r="J71" s="21">
        <v>23</v>
      </c>
      <c r="K71" s="21">
        <v>11</v>
      </c>
      <c r="L71" s="21">
        <v>483</v>
      </c>
      <c r="M71" s="21">
        <v>18</v>
      </c>
      <c r="N71" s="31">
        <f t="shared" si="17"/>
        <v>97675</v>
      </c>
      <c r="O71" s="32">
        <v>1</v>
      </c>
      <c r="P71" s="33">
        <f t="shared" si="18"/>
        <v>97675</v>
      </c>
      <c r="Q71" s="31">
        <f t="shared" si="4"/>
        <v>-81045</v>
      </c>
      <c r="R71" s="39">
        <f t="shared" si="19"/>
        <v>700550</v>
      </c>
      <c r="S71" s="40">
        <f t="shared" si="20"/>
        <v>700550</v>
      </c>
      <c r="T71" s="40">
        <f t="shared" si="7"/>
        <v>619505</v>
      </c>
      <c r="U71" s="40">
        <f t="shared" si="21"/>
        <v>557555</v>
      </c>
      <c r="V71" s="40">
        <v>557555</v>
      </c>
      <c r="W71" s="40">
        <f t="shared" si="9"/>
        <v>0</v>
      </c>
      <c r="X71" s="40">
        <f t="shared" si="10"/>
        <v>61950</v>
      </c>
      <c r="Y71" s="39">
        <f t="shared" si="11"/>
        <v>0</v>
      </c>
      <c r="Z71" s="43"/>
    </row>
    <row r="72" spans="1:26" s="4" customFormat="1" ht="27" hidden="1" customHeight="1" x14ac:dyDescent="0.15">
      <c r="A72" s="14" t="s">
        <v>171</v>
      </c>
      <c r="B72" s="22" t="s">
        <v>172</v>
      </c>
      <c r="C72" s="22" t="s">
        <v>172</v>
      </c>
      <c r="D72" s="26">
        <f>D73</f>
        <v>181835</v>
      </c>
      <c r="E72" s="26">
        <f>E73</f>
        <v>102200</v>
      </c>
      <c r="F72" s="26">
        <f>F73</f>
        <v>0</v>
      </c>
      <c r="G72" s="26">
        <f>G73</f>
        <v>79635</v>
      </c>
      <c r="H72" s="26">
        <f t="shared" ref="H72:Y72" si="31">H73</f>
        <v>9</v>
      </c>
      <c r="I72" s="26">
        <f t="shared" si="31"/>
        <v>506</v>
      </c>
      <c r="J72" s="26">
        <f t="shared" si="31"/>
        <v>20</v>
      </c>
      <c r="K72" s="26">
        <f t="shared" si="31"/>
        <v>10</v>
      </c>
      <c r="L72" s="26">
        <f t="shared" si="31"/>
        <v>519</v>
      </c>
      <c r="M72" s="26">
        <f t="shared" si="31"/>
        <v>17</v>
      </c>
      <c r="N72" s="26">
        <f t="shared" si="31"/>
        <v>94975</v>
      </c>
      <c r="O72" s="26"/>
      <c r="P72" s="26">
        <f>P73</f>
        <v>94975</v>
      </c>
      <c r="Q72" s="26">
        <f t="shared" si="31"/>
        <v>-86860</v>
      </c>
      <c r="R72" s="26">
        <f t="shared" si="31"/>
        <v>739200</v>
      </c>
      <c r="S72" s="26">
        <f t="shared" si="31"/>
        <v>739200</v>
      </c>
      <c r="T72" s="26">
        <f t="shared" si="31"/>
        <v>652340</v>
      </c>
      <c r="U72" s="26">
        <f t="shared" si="31"/>
        <v>587106</v>
      </c>
      <c r="V72" s="26">
        <f t="shared" si="31"/>
        <v>587106</v>
      </c>
      <c r="W72" s="26">
        <f t="shared" si="31"/>
        <v>0</v>
      </c>
      <c r="X72" s="26">
        <f t="shared" si="31"/>
        <v>65234</v>
      </c>
      <c r="Y72" s="26">
        <f t="shared" si="31"/>
        <v>0</v>
      </c>
      <c r="Z72" s="43"/>
    </row>
    <row r="73" spans="1:26" s="4" customFormat="1" ht="27" hidden="1" customHeight="1" x14ac:dyDescent="0.15">
      <c r="A73" s="17" t="s">
        <v>171</v>
      </c>
      <c r="B73" s="24" t="s">
        <v>172</v>
      </c>
      <c r="C73" s="24" t="s">
        <v>172</v>
      </c>
      <c r="D73" s="19">
        <f t="shared" si="16"/>
        <v>181835</v>
      </c>
      <c r="E73" s="20">
        <v>102200</v>
      </c>
      <c r="F73" s="20">
        <v>0</v>
      </c>
      <c r="G73" s="20">
        <v>79635</v>
      </c>
      <c r="H73" s="21">
        <v>9</v>
      </c>
      <c r="I73" s="21">
        <v>506</v>
      </c>
      <c r="J73" s="21">
        <v>20</v>
      </c>
      <c r="K73" s="21">
        <v>10</v>
      </c>
      <c r="L73" s="21">
        <v>519</v>
      </c>
      <c r="M73" s="21">
        <v>17</v>
      </c>
      <c r="N73" s="31">
        <f t="shared" si="17"/>
        <v>94975</v>
      </c>
      <c r="O73" s="32">
        <v>1</v>
      </c>
      <c r="P73" s="33">
        <f t="shared" si="18"/>
        <v>94975</v>
      </c>
      <c r="Q73" s="31">
        <f t="shared" si="4"/>
        <v>-86860</v>
      </c>
      <c r="R73" s="39">
        <f t="shared" si="19"/>
        <v>739200</v>
      </c>
      <c r="S73" s="40">
        <f t="shared" si="20"/>
        <v>739200</v>
      </c>
      <c r="T73" s="40">
        <f t="shared" si="7"/>
        <v>652340</v>
      </c>
      <c r="U73" s="40">
        <f t="shared" si="21"/>
        <v>587106</v>
      </c>
      <c r="V73" s="40">
        <v>587106</v>
      </c>
      <c r="W73" s="40">
        <f t="shared" si="9"/>
        <v>0</v>
      </c>
      <c r="X73" s="40">
        <f t="shared" si="10"/>
        <v>65234</v>
      </c>
      <c r="Y73" s="39">
        <f t="shared" si="11"/>
        <v>0</v>
      </c>
      <c r="Z73" s="43"/>
    </row>
    <row r="74" spans="1:26" s="4" customFormat="1" ht="27" hidden="1" customHeight="1" x14ac:dyDescent="0.15">
      <c r="A74" s="14" t="s">
        <v>173</v>
      </c>
      <c r="B74" s="22" t="s">
        <v>174</v>
      </c>
      <c r="C74" s="22" t="s">
        <v>174</v>
      </c>
      <c r="D74" s="23">
        <f>SUM(D75:D79)</f>
        <v>256195.5</v>
      </c>
      <c r="E74" s="23">
        <f>SUM(E75:E79)</f>
        <v>179347.5</v>
      </c>
      <c r="F74" s="23">
        <f>SUM(F75:F79)</f>
        <v>-50148</v>
      </c>
      <c r="G74" s="23">
        <f>SUM(G75:G79)</f>
        <v>26700</v>
      </c>
      <c r="H74" s="23">
        <f t="shared" ref="H74:Y74" si="32">SUM(H75:H79)</f>
        <v>35</v>
      </c>
      <c r="I74" s="23">
        <f t="shared" si="32"/>
        <v>719</v>
      </c>
      <c r="J74" s="23">
        <f t="shared" si="32"/>
        <v>24</v>
      </c>
      <c r="K74" s="23">
        <f t="shared" si="32"/>
        <v>51</v>
      </c>
      <c r="L74" s="23">
        <f t="shared" si="32"/>
        <v>625</v>
      </c>
      <c r="M74" s="23">
        <f t="shared" si="32"/>
        <v>30</v>
      </c>
      <c r="N74" s="23">
        <f t="shared" si="32"/>
        <v>211450</v>
      </c>
      <c r="O74" s="23"/>
      <c r="P74" s="23">
        <f>SUM(P75:P79)</f>
        <v>207265</v>
      </c>
      <c r="Q74" s="23">
        <f t="shared" si="32"/>
        <v>-48930.5</v>
      </c>
      <c r="R74" s="23">
        <f t="shared" si="32"/>
        <v>1024250</v>
      </c>
      <c r="S74" s="23">
        <f t="shared" si="32"/>
        <v>1011860</v>
      </c>
      <c r="T74" s="23">
        <f t="shared" si="32"/>
        <v>962929.5</v>
      </c>
      <c r="U74" s="23">
        <f t="shared" si="32"/>
        <v>866637</v>
      </c>
      <c r="V74" s="23">
        <f t="shared" si="32"/>
        <v>866637</v>
      </c>
      <c r="W74" s="23">
        <f t="shared" si="32"/>
        <v>0</v>
      </c>
      <c r="X74" s="23">
        <f t="shared" si="32"/>
        <v>96292.5</v>
      </c>
      <c r="Y74" s="23">
        <f t="shared" si="32"/>
        <v>0</v>
      </c>
      <c r="Z74" s="43"/>
    </row>
    <row r="75" spans="1:26" s="4" customFormat="1" ht="27" hidden="1" customHeight="1" x14ac:dyDescent="0.15">
      <c r="A75" s="17" t="s">
        <v>175</v>
      </c>
      <c r="B75" s="24" t="s">
        <v>176</v>
      </c>
      <c r="C75" s="24" t="s">
        <v>177</v>
      </c>
      <c r="D75" s="19">
        <f t="shared" si="16"/>
        <v>15295.5</v>
      </c>
      <c r="E75" s="20">
        <v>13897.5</v>
      </c>
      <c r="F75" s="20">
        <v>-1398</v>
      </c>
      <c r="G75" s="20">
        <v>0</v>
      </c>
      <c r="H75" s="21">
        <v>6</v>
      </c>
      <c r="I75" s="21">
        <v>143</v>
      </c>
      <c r="J75" s="21">
        <v>7</v>
      </c>
      <c r="K75" s="21">
        <v>4</v>
      </c>
      <c r="L75" s="21">
        <v>55</v>
      </c>
      <c r="M75" s="21">
        <v>1</v>
      </c>
      <c r="N75" s="31">
        <f t="shared" si="17"/>
        <v>27900</v>
      </c>
      <c r="O75" s="32">
        <v>0.85</v>
      </c>
      <c r="P75" s="33">
        <f t="shared" si="18"/>
        <v>23715</v>
      </c>
      <c r="Q75" s="31">
        <f t="shared" si="4"/>
        <v>8419.5</v>
      </c>
      <c r="R75" s="39">
        <f t="shared" si="19"/>
        <v>82600</v>
      </c>
      <c r="S75" s="40">
        <f t="shared" si="20"/>
        <v>70210</v>
      </c>
      <c r="T75" s="40">
        <f t="shared" si="7"/>
        <v>78629.5</v>
      </c>
      <c r="U75" s="40">
        <f t="shared" si="21"/>
        <v>70767</v>
      </c>
      <c r="V75" s="40">
        <v>70767</v>
      </c>
      <c r="W75" s="40">
        <f t="shared" si="9"/>
        <v>0</v>
      </c>
      <c r="X75" s="40">
        <f t="shared" si="10"/>
        <v>7862.5</v>
      </c>
      <c r="Y75" s="39">
        <f t="shared" si="11"/>
        <v>0</v>
      </c>
      <c r="Z75" s="43"/>
    </row>
    <row r="76" spans="1:26" s="4" customFormat="1" ht="27" hidden="1" customHeight="1" x14ac:dyDescent="0.15">
      <c r="A76" s="17" t="s">
        <v>178</v>
      </c>
      <c r="B76" s="24" t="s">
        <v>179</v>
      </c>
      <c r="C76" s="24" t="s">
        <v>179</v>
      </c>
      <c r="D76" s="19">
        <f t="shared" ref="D76:D100" si="33">E76-F76+G76</f>
        <v>51150</v>
      </c>
      <c r="E76" s="20">
        <v>25400</v>
      </c>
      <c r="F76" s="20">
        <v>-25750</v>
      </c>
      <c r="G76" s="20">
        <v>0</v>
      </c>
      <c r="H76" s="21">
        <v>10</v>
      </c>
      <c r="I76" s="21">
        <v>114</v>
      </c>
      <c r="J76" s="21">
        <v>5</v>
      </c>
      <c r="K76" s="21">
        <v>19</v>
      </c>
      <c r="L76" s="21">
        <v>114</v>
      </c>
      <c r="M76" s="21">
        <v>5</v>
      </c>
      <c r="N76" s="31">
        <f t="shared" ref="N76:N100" si="34">(H76+K76)*1250+(J76+M76)*1925</f>
        <v>55500</v>
      </c>
      <c r="O76" s="32">
        <v>1</v>
      </c>
      <c r="P76" s="33">
        <f t="shared" ref="P76:P100" si="35">ROUND(N76*O76,0)</f>
        <v>55500</v>
      </c>
      <c r="Q76" s="31">
        <f t="shared" si="4"/>
        <v>4350</v>
      </c>
      <c r="R76" s="39">
        <f t="shared" ref="R76:R100" si="36">ROUND(K76*2500+L76*1250+M76*3850,0)</f>
        <v>209250</v>
      </c>
      <c r="S76" s="40">
        <f t="shared" ref="S76:S100" si="37">ROUND(R76*O76,0)</f>
        <v>209250</v>
      </c>
      <c r="T76" s="40">
        <f t="shared" si="7"/>
        <v>213600</v>
      </c>
      <c r="U76" s="40">
        <f t="shared" ref="U76:U100" si="38">ROUND(T76*0.9,0)</f>
        <v>192240</v>
      </c>
      <c r="V76" s="40">
        <v>192240</v>
      </c>
      <c r="W76" s="40">
        <f t="shared" si="9"/>
        <v>0</v>
      </c>
      <c r="X76" s="40">
        <f t="shared" si="10"/>
        <v>21360</v>
      </c>
      <c r="Y76" s="39">
        <f t="shared" si="11"/>
        <v>0</v>
      </c>
      <c r="Z76" s="43"/>
    </row>
    <row r="77" spans="1:26" s="4" customFormat="1" ht="27" hidden="1" customHeight="1" x14ac:dyDescent="0.15">
      <c r="A77" s="17" t="s">
        <v>180</v>
      </c>
      <c r="B77" s="24" t="s">
        <v>181</v>
      </c>
      <c r="C77" s="24" t="s">
        <v>181</v>
      </c>
      <c r="D77" s="19">
        <f t="shared" si="33"/>
        <v>90970</v>
      </c>
      <c r="E77" s="20">
        <v>70600</v>
      </c>
      <c r="F77" s="20">
        <v>0</v>
      </c>
      <c r="G77" s="20">
        <v>20370</v>
      </c>
      <c r="H77" s="21">
        <v>15</v>
      </c>
      <c r="I77" s="21">
        <v>257</v>
      </c>
      <c r="J77" s="21">
        <v>7</v>
      </c>
      <c r="K77" s="21">
        <v>25</v>
      </c>
      <c r="L77" s="21">
        <v>243</v>
      </c>
      <c r="M77" s="21">
        <v>13</v>
      </c>
      <c r="N77" s="31">
        <f t="shared" si="34"/>
        <v>88500</v>
      </c>
      <c r="O77" s="32">
        <v>1</v>
      </c>
      <c r="P77" s="33">
        <f t="shared" si="35"/>
        <v>88500</v>
      </c>
      <c r="Q77" s="31">
        <f t="shared" si="4"/>
        <v>-2470</v>
      </c>
      <c r="R77" s="39">
        <f t="shared" si="36"/>
        <v>416300</v>
      </c>
      <c r="S77" s="40">
        <f t="shared" si="37"/>
        <v>416300</v>
      </c>
      <c r="T77" s="40">
        <f t="shared" si="7"/>
        <v>413830</v>
      </c>
      <c r="U77" s="40">
        <f t="shared" si="38"/>
        <v>372447</v>
      </c>
      <c r="V77" s="40">
        <v>372447</v>
      </c>
      <c r="W77" s="40">
        <f t="shared" si="9"/>
        <v>0</v>
      </c>
      <c r="X77" s="40">
        <f t="shared" si="10"/>
        <v>41383</v>
      </c>
      <c r="Y77" s="39">
        <f t="shared" si="11"/>
        <v>0</v>
      </c>
      <c r="Z77" s="43"/>
    </row>
    <row r="78" spans="1:26" s="4" customFormat="1" ht="27" hidden="1" customHeight="1" x14ac:dyDescent="0.15">
      <c r="A78" s="17" t="s">
        <v>182</v>
      </c>
      <c r="B78" s="24" t="s">
        <v>183</v>
      </c>
      <c r="C78" s="24" t="s">
        <v>183</v>
      </c>
      <c r="D78" s="19">
        <f t="shared" si="33"/>
        <v>56730</v>
      </c>
      <c r="E78" s="20">
        <v>50400</v>
      </c>
      <c r="F78" s="20">
        <v>0</v>
      </c>
      <c r="G78" s="20">
        <v>6330</v>
      </c>
      <c r="H78" s="21">
        <v>4</v>
      </c>
      <c r="I78" s="21">
        <v>112</v>
      </c>
      <c r="J78" s="21">
        <v>4</v>
      </c>
      <c r="K78" s="21">
        <v>3</v>
      </c>
      <c r="L78" s="21">
        <v>120</v>
      </c>
      <c r="M78" s="21">
        <v>6</v>
      </c>
      <c r="N78" s="31">
        <f t="shared" si="34"/>
        <v>28000</v>
      </c>
      <c r="O78" s="32">
        <v>1</v>
      </c>
      <c r="P78" s="33">
        <f t="shared" si="35"/>
        <v>28000</v>
      </c>
      <c r="Q78" s="31">
        <f t="shared" si="4"/>
        <v>-28730</v>
      </c>
      <c r="R78" s="39">
        <f t="shared" si="36"/>
        <v>180600</v>
      </c>
      <c r="S78" s="40">
        <f t="shared" si="37"/>
        <v>180600</v>
      </c>
      <c r="T78" s="40">
        <f t="shared" si="7"/>
        <v>151870</v>
      </c>
      <c r="U78" s="40">
        <f t="shared" si="38"/>
        <v>136683</v>
      </c>
      <c r="V78" s="40">
        <v>136683</v>
      </c>
      <c r="W78" s="40">
        <f t="shared" si="9"/>
        <v>0</v>
      </c>
      <c r="X78" s="40">
        <f t="shared" si="10"/>
        <v>15187</v>
      </c>
      <c r="Y78" s="39">
        <f t="shared" si="11"/>
        <v>0</v>
      </c>
      <c r="Z78" s="43"/>
    </row>
    <row r="79" spans="1:26" s="4" customFormat="1" ht="27" hidden="1" customHeight="1" x14ac:dyDescent="0.15">
      <c r="A79" s="17" t="s">
        <v>184</v>
      </c>
      <c r="B79" s="24" t="s">
        <v>185</v>
      </c>
      <c r="C79" s="24" t="s">
        <v>185</v>
      </c>
      <c r="D79" s="19">
        <f t="shared" si="33"/>
        <v>42050</v>
      </c>
      <c r="E79" s="20">
        <v>19050</v>
      </c>
      <c r="F79" s="20">
        <v>-23000</v>
      </c>
      <c r="G79" s="20">
        <v>0</v>
      </c>
      <c r="H79" s="21">
        <v>0</v>
      </c>
      <c r="I79" s="21">
        <v>93</v>
      </c>
      <c r="J79" s="21">
        <v>1</v>
      </c>
      <c r="K79" s="21">
        <v>0</v>
      </c>
      <c r="L79" s="21">
        <v>93</v>
      </c>
      <c r="M79" s="21">
        <v>5</v>
      </c>
      <c r="N79" s="31">
        <f t="shared" si="34"/>
        <v>11550</v>
      </c>
      <c r="O79" s="32">
        <v>1</v>
      </c>
      <c r="P79" s="33">
        <f t="shared" si="35"/>
        <v>11550</v>
      </c>
      <c r="Q79" s="31">
        <f t="shared" si="4"/>
        <v>-30500</v>
      </c>
      <c r="R79" s="39">
        <f t="shared" si="36"/>
        <v>135500</v>
      </c>
      <c r="S79" s="40">
        <f t="shared" si="37"/>
        <v>135500</v>
      </c>
      <c r="T79" s="40">
        <f t="shared" si="7"/>
        <v>105000</v>
      </c>
      <c r="U79" s="40">
        <f t="shared" si="38"/>
        <v>94500</v>
      </c>
      <c r="V79" s="40">
        <v>94500</v>
      </c>
      <c r="W79" s="40">
        <f t="shared" si="9"/>
        <v>0</v>
      </c>
      <c r="X79" s="40">
        <f t="shared" si="10"/>
        <v>10500</v>
      </c>
      <c r="Y79" s="39">
        <f t="shared" si="11"/>
        <v>0</v>
      </c>
      <c r="Z79" s="43"/>
    </row>
    <row r="80" spans="1:26" s="4" customFormat="1" ht="27" hidden="1" customHeight="1" x14ac:dyDescent="0.15">
      <c r="A80" s="14" t="s">
        <v>186</v>
      </c>
      <c r="B80" s="22" t="s">
        <v>187</v>
      </c>
      <c r="C80" s="22" t="s">
        <v>187</v>
      </c>
      <c r="D80" s="23">
        <f>D81</f>
        <v>110960</v>
      </c>
      <c r="E80" s="23">
        <f>E81</f>
        <v>70250</v>
      </c>
      <c r="F80" s="23">
        <f>F81</f>
        <v>0</v>
      </c>
      <c r="G80" s="23">
        <f>G81</f>
        <v>40710</v>
      </c>
      <c r="H80" s="23">
        <f t="shared" ref="H80:Y80" si="39">H81</f>
        <v>6</v>
      </c>
      <c r="I80" s="23">
        <f t="shared" si="39"/>
        <v>276</v>
      </c>
      <c r="J80" s="23">
        <f t="shared" si="39"/>
        <v>18</v>
      </c>
      <c r="K80" s="23">
        <f t="shared" si="39"/>
        <v>8</v>
      </c>
      <c r="L80" s="23">
        <f t="shared" si="39"/>
        <v>247</v>
      </c>
      <c r="M80" s="23">
        <f t="shared" si="39"/>
        <v>19</v>
      </c>
      <c r="N80" s="23">
        <f t="shared" si="39"/>
        <v>88725</v>
      </c>
      <c r="O80" s="23"/>
      <c r="P80" s="23">
        <f>P81</f>
        <v>88725</v>
      </c>
      <c r="Q80" s="23">
        <f t="shared" si="39"/>
        <v>-22235</v>
      </c>
      <c r="R80" s="23">
        <f t="shared" si="39"/>
        <v>401900</v>
      </c>
      <c r="S80" s="23">
        <f t="shared" si="39"/>
        <v>401900</v>
      </c>
      <c r="T80" s="23">
        <f t="shared" si="39"/>
        <v>379665</v>
      </c>
      <c r="U80" s="23">
        <f t="shared" si="39"/>
        <v>341699</v>
      </c>
      <c r="V80" s="23">
        <f t="shared" si="39"/>
        <v>341699</v>
      </c>
      <c r="W80" s="23">
        <f t="shared" si="39"/>
        <v>0</v>
      </c>
      <c r="X80" s="23">
        <f t="shared" si="39"/>
        <v>37966</v>
      </c>
      <c r="Y80" s="23">
        <f t="shared" si="39"/>
        <v>0</v>
      </c>
      <c r="Z80" s="43"/>
    </row>
    <row r="81" spans="1:26" s="4" customFormat="1" ht="27" hidden="1" customHeight="1" x14ac:dyDescent="0.15">
      <c r="A81" s="17" t="s">
        <v>186</v>
      </c>
      <c r="B81" s="24" t="s">
        <v>187</v>
      </c>
      <c r="C81" s="24" t="s">
        <v>187</v>
      </c>
      <c r="D81" s="19">
        <f t="shared" si="33"/>
        <v>110960</v>
      </c>
      <c r="E81" s="20">
        <v>70250</v>
      </c>
      <c r="F81" s="20">
        <v>0</v>
      </c>
      <c r="G81" s="20">
        <v>40710</v>
      </c>
      <c r="H81" s="21">
        <v>6</v>
      </c>
      <c r="I81" s="21">
        <v>276</v>
      </c>
      <c r="J81" s="21">
        <v>18</v>
      </c>
      <c r="K81" s="21">
        <v>8</v>
      </c>
      <c r="L81" s="21">
        <v>247</v>
      </c>
      <c r="M81" s="21">
        <v>19</v>
      </c>
      <c r="N81" s="31">
        <f t="shared" si="34"/>
        <v>88725</v>
      </c>
      <c r="O81" s="32">
        <v>1</v>
      </c>
      <c r="P81" s="33">
        <f t="shared" si="35"/>
        <v>88725</v>
      </c>
      <c r="Q81" s="31">
        <f>P81-D81</f>
        <v>-22235</v>
      </c>
      <c r="R81" s="39">
        <f t="shared" si="36"/>
        <v>401900</v>
      </c>
      <c r="S81" s="40">
        <f t="shared" si="37"/>
        <v>401900</v>
      </c>
      <c r="T81" s="40">
        <f>IF((S81+Q81)&lt;=0,0,S81+Q81)</f>
        <v>379665</v>
      </c>
      <c r="U81" s="40">
        <f t="shared" si="38"/>
        <v>341699</v>
      </c>
      <c r="V81" s="40">
        <v>341699</v>
      </c>
      <c r="W81" s="40">
        <f>U81-V81</f>
        <v>0</v>
      </c>
      <c r="X81" s="40">
        <f>T81-U81</f>
        <v>37966</v>
      </c>
      <c r="Y81" s="39">
        <f>IF(S81+Q81&lt;0,S81+Q81,0)</f>
        <v>0</v>
      </c>
      <c r="Z81" s="43"/>
    </row>
    <row r="82" spans="1:26" s="4" customFormat="1" ht="27" hidden="1" customHeight="1" x14ac:dyDescent="0.15">
      <c r="A82" s="14" t="s">
        <v>188</v>
      </c>
      <c r="B82" s="22" t="s">
        <v>189</v>
      </c>
      <c r="C82" s="22" t="s">
        <v>189</v>
      </c>
      <c r="D82" s="26">
        <f>D83</f>
        <v>196080</v>
      </c>
      <c r="E82" s="26">
        <f>E83</f>
        <v>135900</v>
      </c>
      <c r="F82" s="26">
        <f>F83</f>
        <v>0</v>
      </c>
      <c r="G82" s="26">
        <f>G83</f>
        <v>60180</v>
      </c>
      <c r="H82" s="26">
        <f t="shared" ref="H82:Y82" si="40">H83</f>
        <v>0</v>
      </c>
      <c r="I82" s="26">
        <f t="shared" si="40"/>
        <v>1373</v>
      </c>
      <c r="J82" s="26">
        <f t="shared" si="40"/>
        <v>28</v>
      </c>
      <c r="K82" s="26">
        <f t="shared" si="40"/>
        <v>0</v>
      </c>
      <c r="L82" s="26">
        <f t="shared" si="40"/>
        <v>1259</v>
      </c>
      <c r="M82" s="26">
        <f t="shared" si="40"/>
        <v>31</v>
      </c>
      <c r="N82" s="26">
        <f t="shared" si="40"/>
        <v>113575</v>
      </c>
      <c r="O82" s="26"/>
      <c r="P82" s="26">
        <f>P83</f>
        <v>113575</v>
      </c>
      <c r="Q82" s="26">
        <f t="shared" si="40"/>
        <v>-82505</v>
      </c>
      <c r="R82" s="26">
        <f t="shared" si="40"/>
        <v>1693100</v>
      </c>
      <c r="S82" s="26">
        <f t="shared" si="40"/>
        <v>1693100</v>
      </c>
      <c r="T82" s="26">
        <f t="shared" si="40"/>
        <v>1610595</v>
      </c>
      <c r="U82" s="26">
        <f t="shared" si="40"/>
        <v>1449536</v>
      </c>
      <c r="V82" s="26">
        <f t="shared" si="40"/>
        <v>1449536</v>
      </c>
      <c r="W82" s="26">
        <f t="shared" si="40"/>
        <v>0</v>
      </c>
      <c r="X82" s="26">
        <f t="shared" si="40"/>
        <v>161059</v>
      </c>
      <c r="Y82" s="26">
        <f t="shared" si="40"/>
        <v>0</v>
      </c>
      <c r="Z82" s="43"/>
    </row>
    <row r="83" spans="1:26" s="4" customFormat="1" ht="27" hidden="1" customHeight="1" x14ac:dyDescent="0.15">
      <c r="A83" s="17" t="s">
        <v>188</v>
      </c>
      <c r="B83" s="24" t="s">
        <v>189</v>
      </c>
      <c r="C83" s="24" t="s">
        <v>189</v>
      </c>
      <c r="D83" s="19">
        <f t="shared" si="33"/>
        <v>196080</v>
      </c>
      <c r="E83" s="20">
        <v>135900</v>
      </c>
      <c r="F83" s="20">
        <v>0</v>
      </c>
      <c r="G83" s="20">
        <v>60180</v>
      </c>
      <c r="H83" s="21">
        <v>0</v>
      </c>
      <c r="I83" s="21">
        <v>1373</v>
      </c>
      <c r="J83" s="21">
        <v>28</v>
      </c>
      <c r="K83" s="21">
        <v>0</v>
      </c>
      <c r="L83" s="21">
        <v>1259</v>
      </c>
      <c r="M83" s="21">
        <v>31</v>
      </c>
      <c r="N83" s="31">
        <f t="shared" si="34"/>
        <v>113575</v>
      </c>
      <c r="O83" s="32">
        <v>1</v>
      </c>
      <c r="P83" s="33">
        <f t="shared" si="35"/>
        <v>113575</v>
      </c>
      <c r="Q83" s="31">
        <f>P83-D83</f>
        <v>-82505</v>
      </c>
      <c r="R83" s="39">
        <f t="shared" si="36"/>
        <v>1693100</v>
      </c>
      <c r="S83" s="40">
        <f t="shared" si="37"/>
        <v>1693100</v>
      </c>
      <c r="T83" s="40">
        <f>IF((S83+Q83)&lt;=0,0,S83+Q83)</f>
        <v>1610595</v>
      </c>
      <c r="U83" s="40">
        <f t="shared" si="38"/>
        <v>1449536</v>
      </c>
      <c r="V83" s="40">
        <v>1449536</v>
      </c>
      <c r="W83" s="40">
        <f>U83-V83</f>
        <v>0</v>
      </c>
      <c r="X83" s="40">
        <f>T83-U83</f>
        <v>161059</v>
      </c>
      <c r="Y83" s="39">
        <f>IF(S83+Q83&lt;0,S83+Q83,0)</f>
        <v>0</v>
      </c>
      <c r="Z83" s="43"/>
    </row>
    <row r="84" spans="1:26" s="4" customFormat="1" ht="27" hidden="1" customHeight="1" x14ac:dyDescent="0.15">
      <c r="A84" s="14" t="s">
        <v>190</v>
      </c>
      <c r="B84" s="22" t="s">
        <v>191</v>
      </c>
      <c r="C84" s="22" t="s">
        <v>191</v>
      </c>
      <c r="D84" s="26">
        <f>D85</f>
        <v>86990</v>
      </c>
      <c r="E84" s="26">
        <f>E85</f>
        <v>61400</v>
      </c>
      <c r="F84" s="26">
        <f>F85</f>
        <v>0</v>
      </c>
      <c r="G84" s="26">
        <f>G85</f>
        <v>25590</v>
      </c>
      <c r="H84" s="26">
        <f t="shared" ref="H84:Y84" si="41">H85</f>
        <v>5</v>
      </c>
      <c r="I84" s="26">
        <f t="shared" si="41"/>
        <v>646</v>
      </c>
      <c r="J84" s="26">
        <f t="shared" si="41"/>
        <v>15</v>
      </c>
      <c r="K84" s="26">
        <f t="shared" si="41"/>
        <v>9</v>
      </c>
      <c r="L84" s="26">
        <f t="shared" si="41"/>
        <v>640</v>
      </c>
      <c r="M84" s="26">
        <f t="shared" si="41"/>
        <v>15</v>
      </c>
      <c r="N84" s="26">
        <f t="shared" si="41"/>
        <v>75250</v>
      </c>
      <c r="O84" s="26"/>
      <c r="P84" s="26">
        <f>P85</f>
        <v>75250</v>
      </c>
      <c r="Q84" s="26">
        <f t="shared" si="41"/>
        <v>-11740</v>
      </c>
      <c r="R84" s="26">
        <f t="shared" si="41"/>
        <v>880250</v>
      </c>
      <c r="S84" s="26">
        <f t="shared" si="41"/>
        <v>880250</v>
      </c>
      <c r="T84" s="26">
        <f t="shared" si="41"/>
        <v>868510</v>
      </c>
      <c r="U84" s="26">
        <f t="shared" si="41"/>
        <v>781659</v>
      </c>
      <c r="V84" s="26">
        <f t="shared" si="41"/>
        <v>781659</v>
      </c>
      <c r="W84" s="26">
        <f t="shared" si="41"/>
        <v>0</v>
      </c>
      <c r="X84" s="26">
        <f t="shared" si="41"/>
        <v>86851</v>
      </c>
      <c r="Y84" s="26">
        <f t="shared" si="41"/>
        <v>0</v>
      </c>
      <c r="Z84" s="43"/>
    </row>
    <row r="85" spans="1:26" s="4" customFormat="1" ht="27" hidden="1" customHeight="1" x14ac:dyDescent="0.15">
      <c r="A85" s="17" t="s">
        <v>190</v>
      </c>
      <c r="B85" s="24" t="s">
        <v>191</v>
      </c>
      <c r="C85" s="24" t="s">
        <v>191</v>
      </c>
      <c r="D85" s="19">
        <f t="shared" si="33"/>
        <v>86990</v>
      </c>
      <c r="E85" s="20">
        <v>61400</v>
      </c>
      <c r="F85" s="20">
        <v>0</v>
      </c>
      <c r="G85" s="20">
        <v>25590</v>
      </c>
      <c r="H85" s="21">
        <v>5</v>
      </c>
      <c r="I85" s="21">
        <v>646</v>
      </c>
      <c r="J85" s="21">
        <v>15</v>
      </c>
      <c r="K85" s="21">
        <v>9</v>
      </c>
      <c r="L85" s="21">
        <v>640</v>
      </c>
      <c r="M85" s="21">
        <v>15</v>
      </c>
      <c r="N85" s="31">
        <f t="shared" si="34"/>
        <v>75250</v>
      </c>
      <c r="O85" s="32">
        <v>1</v>
      </c>
      <c r="P85" s="33">
        <f t="shared" si="35"/>
        <v>75250</v>
      </c>
      <c r="Q85" s="31">
        <f>P85-D85</f>
        <v>-11740</v>
      </c>
      <c r="R85" s="39">
        <f t="shared" si="36"/>
        <v>880250</v>
      </c>
      <c r="S85" s="40">
        <f t="shared" si="37"/>
        <v>880250</v>
      </c>
      <c r="T85" s="40">
        <f>IF((S85+Q85)&lt;=0,0,S85+Q85)</f>
        <v>868510</v>
      </c>
      <c r="U85" s="40">
        <f t="shared" si="38"/>
        <v>781659</v>
      </c>
      <c r="V85" s="40">
        <v>781659</v>
      </c>
      <c r="W85" s="40">
        <f>U85-V85</f>
        <v>0</v>
      </c>
      <c r="X85" s="40">
        <f>T85-U85</f>
        <v>86851</v>
      </c>
      <c r="Y85" s="39">
        <f>IF(S85+Q85&lt;0,S85+Q85,0)</f>
        <v>0</v>
      </c>
      <c r="Z85" s="43"/>
    </row>
    <row r="86" spans="1:26" s="4" customFormat="1" ht="27" hidden="1" customHeight="1" x14ac:dyDescent="0.15">
      <c r="A86" s="14" t="s">
        <v>192</v>
      </c>
      <c r="B86" s="22" t="s">
        <v>193</v>
      </c>
      <c r="C86" s="22" t="s">
        <v>193</v>
      </c>
      <c r="D86" s="23">
        <f>D87</f>
        <v>128150</v>
      </c>
      <c r="E86" s="23">
        <f>E87</f>
        <v>80450</v>
      </c>
      <c r="F86" s="23">
        <f>F87</f>
        <v>0</v>
      </c>
      <c r="G86" s="23">
        <f>G87</f>
        <v>47700</v>
      </c>
      <c r="H86" s="23">
        <f t="shared" ref="H86:Y86" si="42">H87</f>
        <v>4</v>
      </c>
      <c r="I86" s="23">
        <f t="shared" si="42"/>
        <v>481</v>
      </c>
      <c r="J86" s="23">
        <f t="shared" si="42"/>
        <v>17</v>
      </c>
      <c r="K86" s="23">
        <f t="shared" si="42"/>
        <v>5</v>
      </c>
      <c r="L86" s="23">
        <f t="shared" si="42"/>
        <v>430</v>
      </c>
      <c r="M86" s="23">
        <f t="shared" si="42"/>
        <v>22</v>
      </c>
      <c r="N86" s="23">
        <f t="shared" si="42"/>
        <v>86325</v>
      </c>
      <c r="O86" s="23"/>
      <c r="P86" s="23">
        <f>P87</f>
        <v>86325</v>
      </c>
      <c r="Q86" s="23">
        <f t="shared" si="42"/>
        <v>-41825</v>
      </c>
      <c r="R86" s="23">
        <f t="shared" si="42"/>
        <v>634700</v>
      </c>
      <c r="S86" s="23">
        <f t="shared" si="42"/>
        <v>634700</v>
      </c>
      <c r="T86" s="23">
        <f t="shared" si="42"/>
        <v>592875</v>
      </c>
      <c r="U86" s="23">
        <f t="shared" si="42"/>
        <v>533588</v>
      </c>
      <c r="V86" s="23">
        <f t="shared" si="42"/>
        <v>533588</v>
      </c>
      <c r="W86" s="23">
        <f t="shared" si="42"/>
        <v>0</v>
      </c>
      <c r="X86" s="23">
        <f t="shared" si="42"/>
        <v>59287</v>
      </c>
      <c r="Y86" s="23">
        <f t="shared" si="42"/>
        <v>0</v>
      </c>
      <c r="Z86" s="43"/>
    </row>
    <row r="87" spans="1:26" s="4" customFormat="1" ht="27" hidden="1" customHeight="1" x14ac:dyDescent="0.15">
      <c r="A87" s="17" t="s">
        <v>192</v>
      </c>
      <c r="B87" s="24" t="s">
        <v>193</v>
      </c>
      <c r="C87" s="24" t="s">
        <v>193</v>
      </c>
      <c r="D87" s="19">
        <f t="shared" si="33"/>
        <v>128150</v>
      </c>
      <c r="E87" s="20">
        <v>80450</v>
      </c>
      <c r="F87" s="20">
        <v>0</v>
      </c>
      <c r="G87" s="20">
        <v>47700</v>
      </c>
      <c r="H87" s="21">
        <v>4</v>
      </c>
      <c r="I87" s="21">
        <v>481</v>
      </c>
      <c r="J87" s="21">
        <v>17</v>
      </c>
      <c r="K87" s="21">
        <v>5</v>
      </c>
      <c r="L87" s="21">
        <v>430</v>
      </c>
      <c r="M87" s="21">
        <v>22</v>
      </c>
      <c r="N87" s="31">
        <f t="shared" si="34"/>
        <v>86325</v>
      </c>
      <c r="O87" s="32">
        <v>1</v>
      </c>
      <c r="P87" s="33">
        <f t="shared" si="35"/>
        <v>86325</v>
      </c>
      <c r="Q87" s="31">
        <f>P87-D87</f>
        <v>-41825</v>
      </c>
      <c r="R87" s="39">
        <f t="shared" si="36"/>
        <v>634700</v>
      </c>
      <c r="S87" s="40">
        <f t="shared" si="37"/>
        <v>634700</v>
      </c>
      <c r="T87" s="40">
        <f>IF((S87+Q87)&lt;=0,0,S87+Q87)</f>
        <v>592875</v>
      </c>
      <c r="U87" s="40">
        <f t="shared" si="38"/>
        <v>533588</v>
      </c>
      <c r="V87" s="40">
        <v>533588</v>
      </c>
      <c r="W87" s="40">
        <f>U87-V87</f>
        <v>0</v>
      </c>
      <c r="X87" s="40">
        <f>T87-U87</f>
        <v>59287</v>
      </c>
      <c r="Y87" s="39">
        <f>IF(S87+Q87&lt;0,S87+Q87,0)</f>
        <v>0</v>
      </c>
      <c r="Z87" s="43"/>
    </row>
    <row r="88" spans="1:26" s="4" customFormat="1" ht="27" hidden="1" customHeight="1" x14ac:dyDescent="0.15">
      <c r="A88" s="14" t="s">
        <v>194</v>
      </c>
      <c r="B88" s="25" t="s">
        <v>195</v>
      </c>
      <c r="C88" s="25" t="s">
        <v>195</v>
      </c>
      <c r="D88" s="26">
        <f>SUM(D89:D95)</f>
        <v>762521</v>
      </c>
      <c r="E88" s="26">
        <f>SUM(E89:E95)</f>
        <v>558100</v>
      </c>
      <c r="F88" s="26">
        <f>SUM(F89:F95)</f>
        <v>-78026</v>
      </c>
      <c r="G88" s="26">
        <f>SUM(G89:G95)</f>
        <v>126395</v>
      </c>
      <c r="H88" s="26">
        <f t="shared" ref="H88:Y88" si="43">SUM(H89:H95)</f>
        <v>85</v>
      </c>
      <c r="I88" s="26">
        <f t="shared" si="43"/>
        <v>1016</v>
      </c>
      <c r="J88" s="26">
        <f t="shared" si="43"/>
        <v>31</v>
      </c>
      <c r="K88" s="26">
        <f t="shared" si="43"/>
        <v>131</v>
      </c>
      <c r="L88" s="26">
        <f t="shared" si="43"/>
        <v>1034</v>
      </c>
      <c r="M88" s="26">
        <f t="shared" si="43"/>
        <v>106</v>
      </c>
      <c r="N88" s="26">
        <f t="shared" si="43"/>
        <v>533725</v>
      </c>
      <c r="O88" s="26"/>
      <c r="P88" s="26">
        <f>SUM(P89:P95)</f>
        <v>385590</v>
      </c>
      <c r="Q88" s="26">
        <f t="shared" si="43"/>
        <v>-376931</v>
      </c>
      <c r="R88" s="26">
        <f t="shared" si="43"/>
        <v>2028100</v>
      </c>
      <c r="S88" s="26">
        <f t="shared" si="43"/>
        <v>1695238</v>
      </c>
      <c r="T88" s="26">
        <f t="shared" si="43"/>
        <v>1428377.5</v>
      </c>
      <c r="U88" s="26">
        <f t="shared" si="43"/>
        <v>1285540</v>
      </c>
      <c r="V88" s="26">
        <f t="shared" si="43"/>
        <v>1285540</v>
      </c>
      <c r="W88" s="26">
        <f t="shared" si="43"/>
        <v>0</v>
      </c>
      <c r="X88" s="26">
        <f t="shared" si="43"/>
        <v>142837.5</v>
      </c>
      <c r="Y88" s="26">
        <f t="shared" si="43"/>
        <v>-110070.5</v>
      </c>
      <c r="Z88" s="43"/>
    </row>
    <row r="89" spans="1:26" s="4" customFormat="1" ht="27" hidden="1" customHeight="1" x14ac:dyDescent="0.15">
      <c r="A89" s="17" t="s">
        <v>196</v>
      </c>
      <c r="B89" s="27" t="s">
        <v>197</v>
      </c>
      <c r="C89" s="27" t="s">
        <v>198</v>
      </c>
      <c r="D89" s="19">
        <f t="shared" si="33"/>
        <v>275304.5</v>
      </c>
      <c r="E89" s="20">
        <v>232537.5</v>
      </c>
      <c r="F89" s="20">
        <v>0</v>
      </c>
      <c r="G89" s="20">
        <v>42767</v>
      </c>
      <c r="H89" s="21">
        <v>33</v>
      </c>
      <c r="I89" s="21">
        <v>45</v>
      </c>
      <c r="J89" s="21">
        <v>4</v>
      </c>
      <c r="K89" s="21">
        <v>44</v>
      </c>
      <c r="L89" s="21">
        <v>77</v>
      </c>
      <c r="M89" s="21">
        <v>81</v>
      </c>
      <c r="N89" s="31">
        <f t="shared" si="34"/>
        <v>259875</v>
      </c>
      <c r="O89" s="32">
        <v>0.65</v>
      </c>
      <c r="P89" s="33">
        <f t="shared" si="35"/>
        <v>168919</v>
      </c>
      <c r="Q89" s="31">
        <f t="shared" ref="Q89:Q95" si="44">P89-D89</f>
        <v>-106385.5</v>
      </c>
      <c r="R89" s="39">
        <f t="shared" si="36"/>
        <v>518100</v>
      </c>
      <c r="S89" s="40">
        <f t="shared" si="37"/>
        <v>336765</v>
      </c>
      <c r="T89" s="40">
        <f t="shared" ref="T89:T95" si="45">IF((S89+Q89)&lt;=0,0,S89+Q89)</f>
        <v>230379.5</v>
      </c>
      <c r="U89" s="40">
        <f t="shared" si="38"/>
        <v>207342</v>
      </c>
      <c r="V89" s="40">
        <v>207342</v>
      </c>
      <c r="W89" s="40">
        <f t="shared" ref="W89:W95" si="46">U89-V89</f>
        <v>0</v>
      </c>
      <c r="X89" s="40">
        <f t="shared" ref="X89:X95" si="47">T89-U89</f>
        <v>23037.5</v>
      </c>
      <c r="Y89" s="39">
        <f t="shared" ref="Y89:Y95" si="48">IF(S89+Q89&lt;0,S89+Q89,0)</f>
        <v>0</v>
      </c>
      <c r="Z89" s="43"/>
    </row>
    <row r="90" spans="1:26" s="4" customFormat="1" ht="27" hidden="1" customHeight="1" x14ac:dyDescent="0.15">
      <c r="A90" s="17" t="s">
        <v>199</v>
      </c>
      <c r="B90" s="27" t="s">
        <v>200</v>
      </c>
      <c r="C90" s="27" t="s">
        <v>200</v>
      </c>
      <c r="D90" s="19">
        <f t="shared" si="33"/>
        <v>66257.5</v>
      </c>
      <c r="E90" s="20">
        <v>4127.5</v>
      </c>
      <c r="F90" s="20">
        <v>-62130</v>
      </c>
      <c r="G90" s="20">
        <v>0</v>
      </c>
      <c r="H90" s="21">
        <v>0</v>
      </c>
      <c r="I90" s="21">
        <v>3</v>
      </c>
      <c r="J90" s="21">
        <v>0</v>
      </c>
      <c r="K90" s="21"/>
      <c r="L90" s="21"/>
      <c r="M90" s="21"/>
      <c r="N90" s="31">
        <f t="shared" si="34"/>
        <v>0</v>
      </c>
      <c r="O90" s="32">
        <v>0.65</v>
      </c>
      <c r="P90" s="33">
        <f t="shared" si="35"/>
        <v>0</v>
      </c>
      <c r="Q90" s="31">
        <f t="shared" si="44"/>
        <v>-66257.5</v>
      </c>
      <c r="R90" s="39">
        <f t="shared" si="36"/>
        <v>0</v>
      </c>
      <c r="S90" s="40">
        <f t="shared" si="37"/>
        <v>0</v>
      </c>
      <c r="T90" s="40">
        <f t="shared" si="45"/>
        <v>0</v>
      </c>
      <c r="U90" s="40">
        <f t="shared" si="38"/>
        <v>0</v>
      </c>
      <c r="V90" s="40">
        <v>0</v>
      </c>
      <c r="W90" s="40">
        <f t="shared" si="46"/>
        <v>0</v>
      </c>
      <c r="X90" s="40">
        <f t="shared" si="47"/>
        <v>0</v>
      </c>
      <c r="Y90" s="39">
        <f t="shared" si="48"/>
        <v>-66257.5</v>
      </c>
      <c r="Z90" s="43"/>
    </row>
    <row r="91" spans="1:26" s="4" customFormat="1" ht="27" hidden="1" customHeight="1" x14ac:dyDescent="0.15">
      <c r="A91" s="17" t="s">
        <v>201</v>
      </c>
      <c r="B91" s="27" t="s">
        <v>202</v>
      </c>
      <c r="C91" s="27" t="s">
        <v>202</v>
      </c>
      <c r="D91" s="19">
        <f t="shared" si="33"/>
        <v>125291</v>
      </c>
      <c r="E91" s="20">
        <v>109395</v>
      </c>
      <c r="F91" s="20">
        <v>-15896</v>
      </c>
      <c r="G91" s="20">
        <v>0</v>
      </c>
      <c r="H91" s="21">
        <v>32</v>
      </c>
      <c r="I91" s="21">
        <v>73</v>
      </c>
      <c r="J91" s="21">
        <v>6</v>
      </c>
      <c r="K91" s="21">
        <v>36</v>
      </c>
      <c r="L91" s="21">
        <v>60</v>
      </c>
      <c r="M91" s="21">
        <v>8</v>
      </c>
      <c r="N91" s="31">
        <f t="shared" si="34"/>
        <v>111950</v>
      </c>
      <c r="O91" s="32">
        <v>0.65</v>
      </c>
      <c r="P91" s="33">
        <f t="shared" si="35"/>
        <v>72768</v>
      </c>
      <c r="Q91" s="31">
        <f t="shared" si="44"/>
        <v>-52523</v>
      </c>
      <c r="R91" s="39">
        <f t="shared" si="36"/>
        <v>195800</v>
      </c>
      <c r="S91" s="40">
        <f t="shared" si="37"/>
        <v>127270</v>
      </c>
      <c r="T91" s="40">
        <f t="shared" si="45"/>
        <v>74747</v>
      </c>
      <c r="U91" s="40">
        <f t="shared" si="38"/>
        <v>67272</v>
      </c>
      <c r="V91" s="40">
        <v>67272</v>
      </c>
      <c r="W91" s="40">
        <f t="shared" si="46"/>
        <v>0</v>
      </c>
      <c r="X91" s="40">
        <f t="shared" si="47"/>
        <v>7475</v>
      </c>
      <c r="Y91" s="39">
        <f t="shared" si="48"/>
        <v>0</v>
      </c>
      <c r="Z91" s="43"/>
    </row>
    <row r="92" spans="1:26" s="4" customFormat="1" ht="27" hidden="1" customHeight="1" x14ac:dyDescent="0.15">
      <c r="A92" s="17" t="s">
        <v>203</v>
      </c>
      <c r="B92" s="27" t="s">
        <v>204</v>
      </c>
      <c r="C92" s="27" t="s">
        <v>204</v>
      </c>
      <c r="D92" s="19">
        <f t="shared" si="33"/>
        <v>153750</v>
      </c>
      <c r="E92" s="20">
        <v>106800</v>
      </c>
      <c r="F92" s="20">
        <v>0</v>
      </c>
      <c r="G92" s="20">
        <v>46950</v>
      </c>
      <c r="H92" s="21">
        <v>10</v>
      </c>
      <c r="I92" s="21">
        <v>614</v>
      </c>
      <c r="J92" s="21">
        <v>17</v>
      </c>
      <c r="K92" s="21">
        <v>20</v>
      </c>
      <c r="L92" s="21">
        <v>606</v>
      </c>
      <c r="M92" s="21">
        <v>13</v>
      </c>
      <c r="N92" s="31">
        <f t="shared" si="34"/>
        <v>95250</v>
      </c>
      <c r="O92" s="32">
        <v>1</v>
      </c>
      <c r="P92" s="33">
        <f t="shared" si="35"/>
        <v>95250</v>
      </c>
      <c r="Q92" s="31">
        <f t="shared" si="44"/>
        <v>-58500</v>
      </c>
      <c r="R92" s="39">
        <f t="shared" si="36"/>
        <v>857550</v>
      </c>
      <c r="S92" s="40">
        <f t="shared" si="37"/>
        <v>857550</v>
      </c>
      <c r="T92" s="40">
        <f t="shared" si="45"/>
        <v>799050</v>
      </c>
      <c r="U92" s="40">
        <f t="shared" si="38"/>
        <v>719145</v>
      </c>
      <c r="V92" s="40">
        <v>719145</v>
      </c>
      <c r="W92" s="40">
        <f t="shared" si="46"/>
        <v>0</v>
      </c>
      <c r="X92" s="40">
        <f t="shared" si="47"/>
        <v>79905</v>
      </c>
      <c r="Y92" s="39">
        <f t="shared" si="48"/>
        <v>0</v>
      </c>
      <c r="Z92" s="43"/>
    </row>
    <row r="93" spans="1:26" s="4" customFormat="1" ht="27" hidden="1" customHeight="1" x14ac:dyDescent="0.15">
      <c r="A93" s="17" t="s">
        <v>205</v>
      </c>
      <c r="B93" s="27" t="s">
        <v>206</v>
      </c>
      <c r="C93" s="27" t="s">
        <v>206</v>
      </c>
      <c r="D93" s="19">
        <f t="shared" si="33"/>
        <v>24980</v>
      </c>
      <c r="E93" s="20">
        <v>15215</v>
      </c>
      <c r="F93" s="20">
        <v>0</v>
      </c>
      <c r="G93" s="20">
        <v>9765</v>
      </c>
      <c r="H93" s="21">
        <v>1</v>
      </c>
      <c r="I93" s="21">
        <v>266</v>
      </c>
      <c r="J93" s="21">
        <v>4</v>
      </c>
      <c r="K93" s="21">
        <v>8</v>
      </c>
      <c r="L93" s="21">
        <v>279</v>
      </c>
      <c r="M93" s="21">
        <v>4</v>
      </c>
      <c r="N93" s="31">
        <f t="shared" si="34"/>
        <v>26650</v>
      </c>
      <c r="O93" s="32">
        <v>0.85</v>
      </c>
      <c r="P93" s="33">
        <f t="shared" si="35"/>
        <v>22653</v>
      </c>
      <c r="Q93" s="31">
        <f t="shared" si="44"/>
        <v>-2327</v>
      </c>
      <c r="R93" s="39">
        <f t="shared" si="36"/>
        <v>384150</v>
      </c>
      <c r="S93" s="40">
        <f t="shared" si="37"/>
        <v>326528</v>
      </c>
      <c r="T93" s="40">
        <f t="shared" si="45"/>
        <v>324201</v>
      </c>
      <c r="U93" s="40">
        <f t="shared" si="38"/>
        <v>291781</v>
      </c>
      <c r="V93" s="40">
        <v>291781</v>
      </c>
      <c r="W93" s="40">
        <f t="shared" si="46"/>
        <v>0</v>
      </c>
      <c r="X93" s="40">
        <f t="shared" si="47"/>
        <v>32420</v>
      </c>
      <c r="Y93" s="39">
        <f t="shared" si="48"/>
        <v>0</v>
      </c>
      <c r="Z93" s="43"/>
    </row>
    <row r="94" spans="1:26" s="4" customFormat="1" ht="27" hidden="1" customHeight="1" x14ac:dyDescent="0.15">
      <c r="A94" s="17" t="s">
        <v>201</v>
      </c>
      <c r="B94" s="27" t="s">
        <v>202</v>
      </c>
      <c r="C94" s="24" t="s">
        <v>207</v>
      </c>
      <c r="D94" s="19">
        <f t="shared" si="33"/>
        <v>57127.5</v>
      </c>
      <c r="E94" s="20">
        <v>38512.5</v>
      </c>
      <c r="F94" s="20">
        <v>0</v>
      </c>
      <c r="G94" s="20">
        <v>18615</v>
      </c>
      <c r="H94" s="21">
        <v>9</v>
      </c>
      <c r="I94" s="21">
        <v>15</v>
      </c>
      <c r="J94" s="21">
        <v>0</v>
      </c>
      <c r="K94" s="21">
        <v>9</v>
      </c>
      <c r="L94" s="21">
        <v>6</v>
      </c>
      <c r="M94" s="21">
        <v>0</v>
      </c>
      <c r="N94" s="31">
        <f t="shared" si="34"/>
        <v>22500</v>
      </c>
      <c r="O94" s="32">
        <v>0.65</v>
      </c>
      <c r="P94" s="33">
        <f t="shared" si="35"/>
        <v>14625</v>
      </c>
      <c r="Q94" s="31">
        <f t="shared" si="44"/>
        <v>-42502.5</v>
      </c>
      <c r="R94" s="39">
        <f t="shared" si="36"/>
        <v>30000</v>
      </c>
      <c r="S94" s="40">
        <f t="shared" si="37"/>
        <v>19500</v>
      </c>
      <c r="T94" s="40">
        <f t="shared" si="45"/>
        <v>0</v>
      </c>
      <c r="U94" s="40">
        <f t="shared" si="38"/>
        <v>0</v>
      </c>
      <c r="V94" s="40">
        <v>0</v>
      </c>
      <c r="W94" s="40">
        <f t="shared" si="46"/>
        <v>0</v>
      </c>
      <c r="X94" s="40">
        <f t="shared" si="47"/>
        <v>0</v>
      </c>
      <c r="Y94" s="39">
        <f t="shared" si="48"/>
        <v>-23002.5</v>
      </c>
      <c r="Z94" s="43"/>
    </row>
    <row r="95" spans="1:26" s="4" customFormat="1" ht="27" hidden="1" customHeight="1" x14ac:dyDescent="0.15">
      <c r="A95" s="17" t="s">
        <v>199</v>
      </c>
      <c r="B95" s="27" t="s">
        <v>200</v>
      </c>
      <c r="C95" s="24" t="s">
        <v>208</v>
      </c>
      <c r="D95" s="19">
        <f t="shared" si="33"/>
        <v>59810.5</v>
      </c>
      <c r="E95" s="20">
        <v>51512.5</v>
      </c>
      <c r="F95" s="20">
        <v>0</v>
      </c>
      <c r="G95" s="20">
        <v>8298</v>
      </c>
      <c r="H95" s="21"/>
      <c r="I95" s="21"/>
      <c r="J95" s="21"/>
      <c r="K95" s="21">
        <v>14</v>
      </c>
      <c r="L95" s="21">
        <v>6</v>
      </c>
      <c r="M95" s="21">
        <v>0</v>
      </c>
      <c r="N95" s="31">
        <f t="shared" si="34"/>
        <v>17500</v>
      </c>
      <c r="O95" s="32">
        <v>0.65</v>
      </c>
      <c r="P95" s="33">
        <f t="shared" si="35"/>
        <v>11375</v>
      </c>
      <c r="Q95" s="31">
        <f t="shared" si="44"/>
        <v>-48435.5</v>
      </c>
      <c r="R95" s="39">
        <f t="shared" si="36"/>
        <v>42500</v>
      </c>
      <c r="S95" s="40">
        <f t="shared" si="37"/>
        <v>27625</v>
      </c>
      <c r="T95" s="40">
        <f t="shared" si="45"/>
        <v>0</v>
      </c>
      <c r="U95" s="40">
        <f t="shared" si="38"/>
        <v>0</v>
      </c>
      <c r="V95" s="40">
        <v>0</v>
      </c>
      <c r="W95" s="40">
        <f t="shared" si="46"/>
        <v>0</v>
      </c>
      <c r="X95" s="40">
        <f t="shared" si="47"/>
        <v>0</v>
      </c>
      <c r="Y95" s="39">
        <f t="shared" si="48"/>
        <v>-20810.5</v>
      </c>
      <c r="Z95" s="43"/>
    </row>
    <row r="96" spans="1:26" s="4" customFormat="1" ht="27" hidden="1" customHeight="1" x14ac:dyDescent="0.15">
      <c r="A96" s="14" t="s">
        <v>209</v>
      </c>
      <c r="B96" s="25" t="s">
        <v>210</v>
      </c>
      <c r="C96" s="25" t="s">
        <v>210</v>
      </c>
      <c r="D96" s="26">
        <f>D97</f>
        <v>123262.5</v>
      </c>
      <c r="E96" s="26">
        <f>E97</f>
        <v>95517.5</v>
      </c>
      <c r="F96" s="26">
        <f>F97</f>
        <v>-27745</v>
      </c>
      <c r="G96" s="26">
        <f>G97</f>
        <v>0</v>
      </c>
      <c r="H96" s="26">
        <f t="shared" ref="H96:Y96" si="49">H97</f>
        <v>48</v>
      </c>
      <c r="I96" s="26">
        <f t="shared" si="49"/>
        <v>266</v>
      </c>
      <c r="J96" s="26">
        <f t="shared" si="49"/>
        <v>9</v>
      </c>
      <c r="K96" s="26">
        <f t="shared" si="49"/>
        <v>61</v>
      </c>
      <c r="L96" s="26">
        <f t="shared" si="49"/>
        <v>223</v>
      </c>
      <c r="M96" s="26">
        <f t="shared" si="49"/>
        <v>18</v>
      </c>
      <c r="N96" s="26">
        <f t="shared" si="49"/>
        <v>188225</v>
      </c>
      <c r="O96" s="26"/>
      <c r="P96" s="26">
        <f>P97</f>
        <v>122346</v>
      </c>
      <c r="Q96" s="26">
        <f t="shared" si="49"/>
        <v>-916.5</v>
      </c>
      <c r="R96" s="26">
        <f t="shared" si="49"/>
        <v>500550</v>
      </c>
      <c r="S96" s="26">
        <f t="shared" si="49"/>
        <v>325358</v>
      </c>
      <c r="T96" s="26">
        <f t="shared" si="49"/>
        <v>324441.5</v>
      </c>
      <c r="U96" s="26">
        <f t="shared" si="49"/>
        <v>291997</v>
      </c>
      <c r="V96" s="26">
        <f t="shared" si="49"/>
        <v>291997</v>
      </c>
      <c r="W96" s="26">
        <f t="shared" si="49"/>
        <v>0</v>
      </c>
      <c r="X96" s="26">
        <f t="shared" si="49"/>
        <v>32444.5</v>
      </c>
      <c r="Y96" s="26">
        <f t="shared" si="49"/>
        <v>0</v>
      </c>
      <c r="Z96" s="43"/>
    </row>
    <row r="97" spans="1:26" s="4" customFormat="1" ht="27" hidden="1" customHeight="1" x14ac:dyDescent="0.15">
      <c r="A97" s="17" t="s">
        <v>209</v>
      </c>
      <c r="B97" s="27" t="s">
        <v>210</v>
      </c>
      <c r="C97" s="27" t="s">
        <v>210</v>
      </c>
      <c r="D97" s="19">
        <f t="shared" si="33"/>
        <v>123262.5</v>
      </c>
      <c r="E97" s="20">
        <v>95517.5</v>
      </c>
      <c r="F97" s="20">
        <v>-27745</v>
      </c>
      <c r="G97" s="20">
        <v>0</v>
      </c>
      <c r="H97" s="21">
        <v>48</v>
      </c>
      <c r="I97" s="21">
        <v>266</v>
      </c>
      <c r="J97" s="21">
        <v>9</v>
      </c>
      <c r="K97" s="21">
        <v>61</v>
      </c>
      <c r="L97" s="21">
        <v>223</v>
      </c>
      <c r="M97" s="21">
        <v>18</v>
      </c>
      <c r="N97" s="31">
        <f t="shared" si="34"/>
        <v>188225</v>
      </c>
      <c r="O97" s="32">
        <v>0.65</v>
      </c>
      <c r="P97" s="33">
        <f t="shared" si="35"/>
        <v>122346</v>
      </c>
      <c r="Q97" s="31">
        <f>P97-D97</f>
        <v>-916.5</v>
      </c>
      <c r="R97" s="39">
        <f t="shared" si="36"/>
        <v>500550</v>
      </c>
      <c r="S97" s="40">
        <f t="shared" si="37"/>
        <v>325358</v>
      </c>
      <c r="T97" s="40">
        <f>IF((S97+Q97)&lt;=0,0,S97+Q97)</f>
        <v>324441.5</v>
      </c>
      <c r="U97" s="40">
        <f t="shared" si="38"/>
        <v>291997</v>
      </c>
      <c r="V97" s="40">
        <v>291997</v>
      </c>
      <c r="W97" s="40">
        <f>U97-V97</f>
        <v>0</v>
      </c>
      <c r="X97" s="40">
        <f>T97-U97</f>
        <v>32444.5</v>
      </c>
      <c r="Y97" s="39">
        <f>IF(S97+Q97&lt;0,S97+Q97,0)</f>
        <v>0</v>
      </c>
      <c r="Z97" s="43"/>
    </row>
    <row r="98" spans="1:26" s="4" customFormat="1" ht="27" hidden="1" customHeight="1" x14ac:dyDescent="0.15">
      <c r="A98" s="14" t="s">
        <v>211</v>
      </c>
      <c r="B98" s="22" t="s">
        <v>212</v>
      </c>
      <c r="C98" s="22" t="s">
        <v>212</v>
      </c>
      <c r="D98" s="23">
        <f>SUM(D99:D100)</f>
        <v>94025</v>
      </c>
      <c r="E98" s="23">
        <f>SUM(E99:E100)</f>
        <v>55425</v>
      </c>
      <c r="F98" s="23">
        <f>SUM(F99:F100)</f>
        <v>-1820</v>
      </c>
      <c r="G98" s="23">
        <f>SUM(G99:G100)</f>
        <v>36780</v>
      </c>
      <c r="H98" s="23">
        <f t="shared" ref="H98:Y98" si="50">SUM(H99:H100)</f>
        <v>7</v>
      </c>
      <c r="I98" s="23">
        <f t="shared" si="50"/>
        <v>348</v>
      </c>
      <c r="J98" s="23">
        <f t="shared" si="50"/>
        <v>14</v>
      </c>
      <c r="K98" s="23">
        <f t="shared" si="50"/>
        <v>6</v>
      </c>
      <c r="L98" s="23">
        <f t="shared" si="50"/>
        <v>337</v>
      </c>
      <c r="M98" s="23">
        <f t="shared" si="50"/>
        <v>11</v>
      </c>
      <c r="N98" s="23">
        <f t="shared" si="50"/>
        <v>64375</v>
      </c>
      <c r="O98" s="23"/>
      <c r="P98" s="23">
        <f>SUM(P99:P100)</f>
        <v>61776</v>
      </c>
      <c r="Q98" s="23">
        <f t="shared" si="50"/>
        <v>-32249</v>
      </c>
      <c r="R98" s="23">
        <f t="shared" si="50"/>
        <v>478600</v>
      </c>
      <c r="S98" s="23">
        <f t="shared" si="50"/>
        <v>453588</v>
      </c>
      <c r="T98" s="23">
        <f t="shared" si="50"/>
        <v>421339</v>
      </c>
      <c r="U98" s="23">
        <f t="shared" si="50"/>
        <v>379205</v>
      </c>
      <c r="V98" s="23">
        <f t="shared" si="50"/>
        <v>379205</v>
      </c>
      <c r="W98" s="23">
        <f t="shared" si="50"/>
        <v>0</v>
      </c>
      <c r="X98" s="23">
        <f t="shared" si="50"/>
        <v>42134</v>
      </c>
      <c r="Y98" s="23">
        <f t="shared" si="50"/>
        <v>0</v>
      </c>
      <c r="Z98" s="43"/>
    </row>
    <row r="99" spans="1:26" s="4" customFormat="1" ht="27" hidden="1" customHeight="1" x14ac:dyDescent="0.15">
      <c r="A99" s="17" t="s">
        <v>213</v>
      </c>
      <c r="B99" s="24" t="s">
        <v>214</v>
      </c>
      <c r="C99" s="24" t="s">
        <v>215</v>
      </c>
      <c r="D99" s="19">
        <f t="shared" si="33"/>
        <v>3945</v>
      </c>
      <c r="E99" s="20">
        <v>2125</v>
      </c>
      <c r="F99" s="20">
        <v>-1820</v>
      </c>
      <c r="G99" s="20">
        <v>0</v>
      </c>
      <c r="H99" s="21">
        <v>0</v>
      </c>
      <c r="I99" s="21">
        <v>123</v>
      </c>
      <c r="J99" s="21">
        <v>4</v>
      </c>
      <c r="K99" s="21">
        <v>0</v>
      </c>
      <c r="L99" s="21">
        <v>118</v>
      </c>
      <c r="M99" s="21">
        <v>5</v>
      </c>
      <c r="N99" s="31">
        <f t="shared" si="34"/>
        <v>17325</v>
      </c>
      <c r="O99" s="32">
        <v>0.85</v>
      </c>
      <c r="P99" s="33">
        <f t="shared" si="35"/>
        <v>14726</v>
      </c>
      <c r="Q99" s="31">
        <f>P99-D99</f>
        <v>10781</v>
      </c>
      <c r="R99" s="39">
        <f t="shared" si="36"/>
        <v>166750</v>
      </c>
      <c r="S99" s="40">
        <f t="shared" si="37"/>
        <v>141738</v>
      </c>
      <c r="T99" s="40">
        <f>IF((S99+Q99)&lt;=0,0,S99+Q99)</f>
        <v>152519</v>
      </c>
      <c r="U99" s="40">
        <f t="shared" si="38"/>
        <v>137267</v>
      </c>
      <c r="V99" s="40">
        <v>137267</v>
      </c>
      <c r="W99" s="40">
        <f>U99-V99</f>
        <v>0</v>
      </c>
      <c r="X99" s="40">
        <f>T99-U99</f>
        <v>15252</v>
      </c>
      <c r="Y99" s="39">
        <f>IF(S99+Q99&lt;0,S99+Q99,0)</f>
        <v>0</v>
      </c>
      <c r="Z99" s="43"/>
    </row>
    <row r="100" spans="1:26" s="4" customFormat="1" ht="27" hidden="1" customHeight="1" x14ac:dyDescent="0.15">
      <c r="A100" s="17" t="s">
        <v>216</v>
      </c>
      <c r="B100" s="24" t="s">
        <v>217</v>
      </c>
      <c r="C100" s="24" t="s">
        <v>217</v>
      </c>
      <c r="D100" s="19">
        <f t="shared" si="33"/>
        <v>90080</v>
      </c>
      <c r="E100" s="20">
        <v>53300</v>
      </c>
      <c r="F100" s="20">
        <v>0</v>
      </c>
      <c r="G100" s="20">
        <v>36780</v>
      </c>
      <c r="H100" s="21">
        <v>7</v>
      </c>
      <c r="I100" s="21">
        <v>225</v>
      </c>
      <c r="J100" s="21">
        <v>10</v>
      </c>
      <c r="K100" s="21">
        <v>6</v>
      </c>
      <c r="L100" s="21">
        <v>219</v>
      </c>
      <c r="M100" s="21">
        <v>6</v>
      </c>
      <c r="N100" s="31">
        <f t="shared" si="34"/>
        <v>47050</v>
      </c>
      <c r="O100" s="32">
        <v>1</v>
      </c>
      <c r="P100" s="33">
        <f t="shared" si="35"/>
        <v>47050</v>
      </c>
      <c r="Q100" s="31">
        <f>P100-D100</f>
        <v>-43030</v>
      </c>
      <c r="R100" s="39">
        <f t="shared" si="36"/>
        <v>311850</v>
      </c>
      <c r="S100" s="40">
        <f t="shared" si="37"/>
        <v>311850</v>
      </c>
      <c r="T100" s="40">
        <f>IF((S100+Q100)&lt;=0,0,S100+Q100)</f>
        <v>268820</v>
      </c>
      <c r="U100" s="40">
        <f t="shared" si="38"/>
        <v>241938</v>
      </c>
      <c r="V100" s="40">
        <v>241938</v>
      </c>
      <c r="W100" s="40">
        <f>U100-V100</f>
        <v>0</v>
      </c>
      <c r="X100" s="40">
        <f>T100-U100</f>
        <v>26882</v>
      </c>
      <c r="Y100" s="39">
        <f>IF(S100+Q100&lt;0,S100+Q100,0)</f>
        <v>0</v>
      </c>
      <c r="Z100" s="43"/>
    </row>
    <row r="101" spans="1:26" s="4" customFormat="1" ht="27" hidden="1" customHeight="1" x14ac:dyDescent="0.15">
      <c r="A101" s="14" t="s">
        <v>218</v>
      </c>
      <c r="B101" s="25" t="s">
        <v>219</v>
      </c>
      <c r="C101" s="25" t="s">
        <v>219</v>
      </c>
      <c r="D101" s="23">
        <f>SUM(D102:D103)</f>
        <v>220060</v>
      </c>
      <c r="E101" s="23">
        <f t="shared" ref="E101:Y101" si="51">SUM(E102:E103)</f>
        <v>144100</v>
      </c>
      <c r="F101" s="23">
        <f t="shared" si="51"/>
        <v>-7890</v>
      </c>
      <c r="G101" s="23">
        <f t="shared" si="51"/>
        <v>68070</v>
      </c>
      <c r="H101" s="23">
        <f t="shared" si="51"/>
        <v>28</v>
      </c>
      <c r="I101" s="23">
        <f t="shared" si="51"/>
        <v>1022</v>
      </c>
      <c r="J101" s="23">
        <f t="shared" si="51"/>
        <v>14</v>
      </c>
      <c r="K101" s="23">
        <f t="shared" si="51"/>
        <v>35</v>
      </c>
      <c r="L101" s="23">
        <f t="shared" si="51"/>
        <v>914</v>
      </c>
      <c r="M101" s="23">
        <f t="shared" si="51"/>
        <v>12</v>
      </c>
      <c r="N101" s="23">
        <f t="shared" si="51"/>
        <v>128800</v>
      </c>
      <c r="O101" s="23"/>
      <c r="P101" s="23">
        <f t="shared" si="51"/>
        <v>128800</v>
      </c>
      <c r="Q101" s="23">
        <f t="shared" si="51"/>
        <v>-91260</v>
      </c>
      <c r="R101" s="23">
        <f t="shared" si="51"/>
        <v>1276200</v>
      </c>
      <c r="S101" s="23">
        <f t="shared" si="51"/>
        <v>1276200</v>
      </c>
      <c r="T101" s="23">
        <f t="shared" si="51"/>
        <v>1184940</v>
      </c>
      <c r="U101" s="23">
        <f t="shared" si="51"/>
        <v>1066447</v>
      </c>
      <c r="V101" s="23">
        <f t="shared" si="51"/>
        <v>1066447</v>
      </c>
      <c r="W101" s="23">
        <f t="shared" si="51"/>
        <v>0</v>
      </c>
      <c r="X101" s="23">
        <f t="shared" si="51"/>
        <v>118493</v>
      </c>
      <c r="Y101" s="23">
        <f t="shared" si="51"/>
        <v>0</v>
      </c>
      <c r="Z101" s="43"/>
    </row>
    <row r="102" spans="1:26" s="4" customFormat="1" ht="27" hidden="1" customHeight="1" x14ac:dyDescent="0.15">
      <c r="A102" s="17" t="s">
        <v>218</v>
      </c>
      <c r="B102" s="27" t="s">
        <v>219</v>
      </c>
      <c r="C102" s="27" t="s">
        <v>219</v>
      </c>
      <c r="D102" s="19">
        <f>E102-F102+G102</f>
        <v>212170</v>
      </c>
      <c r="E102" s="20">
        <v>144100</v>
      </c>
      <c r="F102" s="20">
        <v>0</v>
      </c>
      <c r="G102" s="20">
        <v>68070</v>
      </c>
      <c r="H102" s="21">
        <v>28</v>
      </c>
      <c r="I102" s="21">
        <v>973</v>
      </c>
      <c r="J102" s="21">
        <v>13</v>
      </c>
      <c r="K102" s="21">
        <v>35</v>
      </c>
      <c r="L102" s="21">
        <v>868</v>
      </c>
      <c r="M102" s="21">
        <v>10</v>
      </c>
      <c r="N102" s="31">
        <f t="shared" ref="N102:N106" si="52">(H102+K102)*1250+(J102+M102)*1925</f>
        <v>123025</v>
      </c>
      <c r="O102" s="32">
        <v>1</v>
      </c>
      <c r="P102" s="33">
        <f>ROUND(N102*O102,0)</f>
        <v>123025</v>
      </c>
      <c r="Q102" s="31">
        <f t="shared" ref="Q102:Q106" si="53">P102-D102</f>
        <v>-89145</v>
      </c>
      <c r="R102" s="39">
        <f>ROUND(K102*2500+L102*1250+M102*3850,0)</f>
        <v>1211000</v>
      </c>
      <c r="S102" s="40">
        <f>ROUND(R102*O102,0)</f>
        <v>1211000</v>
      </c>
      <c r="T102" s="40">
        <f t="shared" ref="T102:T106" si="54">IF((S102+Q102)&lt;=0,0,S102+Q102)</f>
        <v>1121855</v>
      </c>
      <c r="U102" s="40">
        <f>ROUND(T102*0.9,0)</f>
        <v>1009670</v>
      </c>
      <c r="V102" s="40">
        <v>1009670</v>
      </c>
      <c r="W102" s="40">
        <f t="shared" ref="W102:W106" si="55">U102-V102</f>
        <v>0</v>
      </c>
      <c r="X102" s="40">
        <f t="shared" ref="X102:X106" si="56">T102-U102</f>
        <v>112185</v>
      </c>
      <c r="Y102" s="39">
        <f t="shared" ref="Y102:Y106" si="57">IF(S102+Q102&lt;0,S102+Q102,0)</f>
        <v>0</v>
      </c>
      <c r="Z102" s="43"/>
    </row>
    <row r="103" spans="1:26" s="4" customFormat="1" ht="27" hidden="1" customHeight="1" x14ac:dyDescent="0.15">
      <c r="A103" s="17" t="s">
        <v>218</v>
      </c>
      <c r="B103" s="27" t="s">
        <v>219</v>
      </c>
      <c r="C103" s="24" t="s">
        <v>220</v>
      </c>
      <c r="D103" s="19">
        <f>E103-F103+G103</f>
        <v>7890</v>
      </c>
      <c r="E103" s="20">
        <v>0</v>
      </c>
      <c r="F103" s="20">
        <v>-7890</v>
      </c>
      <c r="G103" s="20"/>
      <c r="H103" s="21">
        <v>0</v>
      </c>
      <c r="I103" s="21">
        <v>49</v>
      </c>
      <c r="J103" s="21">
        <v>1</v>
      </c>
      <c r="K103" s="21">
        <v>0</v>
      </c>
      <c r="L103" s="21">
        <v>46</v>
      </c>
      <c r="M103" s="21">
        <v>2</v>
      </c>
      <c r="N103" s="31">
        <f t="shared" si="52"/>
        <v>5775</v>
      </c>
      <c r="O103" s="32">
        <v>1</v>
      </c>
      <c r="P103" s="33">
        <f>ROUND(N103*O103,0)</f>
        <v>5775</v>
      </c>
      <c r="Q103" s="31">
        <f t="shared" si="53"/>
        <v>-2115</v>
      </c>
      <c r="R103" s="39">
        <f>ROUND(K103*2500+L103*1250+M103*3850,0)</f>
        <v>65200</v>
      </c>
      <c r="S103" s="40">
        <f>ROUND(R103*O103,0)</f>
        <v>65200</v>
      </c>
      <c r="T103" s="40">
        <f t="shared" si="54"/>
        <v>63085</v>
      </c>
      <c r="U103" s="40">
        <f>ROUND(T103*0.9,0)</f>
        <v>56777</v>
      </c>
      <c r="V103" s="40">
        <v>56777</v>
      </c>
      <c r="W103" s="40">
        <f t="shared" si="55"/>
        <v>0</v>
      </c>
      <c r="X103" s="40">
        <f t="shared" si="56"/>
        <v>6308</v>
      </c>
      <c r="Y103" s="39">
        <f t="shared" si="57"/>
        <v>0</v>
      </c>
      <c r="Z103" s="43"/>
    </row>
    <row r="104" spans="1:26" s="4" customFormat="1" ht="27" hidden="1" customHeight="1" x14ac:dyDescent="0.15">
      <c r="A104" s="14" t="s">
        <v>221</v>
      </c>
      <c r="B104" s="22" t="s">
        <v>222</v>
      </c>
      <c r="C104" s="22" t="s">
        <v>222</v>
      </c>
      <c r="D104" s="23">
        <f>SUM(D105:D106)</f>
        <v>153570</v>
      </c>
      <c r="E104" s="23">
        <f t="shared" ref="E104:Y104" si="58">SUM(E105:E106)</f>
        <v>94500</v>
      </c>
      <c r="F104" s="23">
        <f t="shared" si="58"/>
        <v>0</v>
      </c>
      <c r="G104" s="23">
        <f t="shared" si="58"/>
        <v>59070</v>
      </c>
      <c r="H104" s="23">
        <f t="shared" si="58"/>
        <v>6</v>
      </c>
      <c r="I104" s="23">
        <f t="shared" si="58"/>
        <v>1399</v>
      </c>
      <c r="J104" s="23">
        <f t="shared" si="58"/>
        <v>19</v>
      </c>
      <c r="K104" s="23">
        <f t="shared" si="58"/>
        <v>7</v>
      </c>
      <c r="L104" s="23">
        <f t="shared" si="58"/>
        <v>1498</v>
      </c>
      <c r="M104" s="23">
        <f t="shared" si="58"/>
        <v>25</v>
      </c>
      <c r="N104" s="23">
        <f t="shared" si="58"/>
        <v>100950</v>
      </c>
      <c r="O104" s="23"/>
      <c r="P104" s="23">
        <f t="shared" si="58"/>
        <v>100950</v>
      </c>
      <c r="Q104" s="23">
        <f t="shared" si="58"/>
        <v>-52620</v>
      </c>
      <c r="R104" s="23">
        <f t="shared" si="58"/>
        <v>1986250</v>
      </c>
      <c r="S104" s="23">
        <f t="shared" si="58"/>
        <v>1986250</v>
      </c>
      <c r="T104" s="23">
        <f t="shared" si="58"/>
        <v>1933630</v>
      </c>
      <c r="U104" s="23">
        <f t="shared" si="58"/>
        <v>1740268</v>
      </c>
      <c r="V104" s="23">
        <f t="shared" si="58"/>
        <v>1740268</v>
      </c>
      <c r="W104" s="23">
        <f t="shared" si="58"/>
        <v>0</v>
      </c>
      <c r="X104" s="23">
        <f t="shared" si="58"/>
        <v>193362</v>
      </c>
      <c r="Y104" s="23">
        <f t="shared" si="58"/>
        <v>0</v>
      </c>
      <c r="Z104" s="43"/>
    </row>
    <row r="105" spans="1:26" s="4" customFormat="1" ht="27" hidden="1" customHeight="1" x14ac:dyDescent="0.15">
      <c r="A105" s="17" t="s">
        <v>221</v>
      </c>
      <c r="B105" s="24" t="s">
        <v>222</v>
      </c>
      <c r="C105" s="24" t="s">
        <v>222</v>
      </c>
      <c r="D105" s="19">
        <f>E105-F105+G105</f>
        <v>147410</v>
      </c>
      <c r="E105" s="20">
        <v>90650</v>
      </c>
      <c r="F105" s="20">
        <v>0</v>
      </c>
      <c r="G105" s="20">
        <v>56760</v>
      </c>
      <c r="H105" s="21">
        <v>6</v>
      </c>
      <c r="I105" s="21">
        <v>1380</v>
      </c>
      <c r="J105" s="21">
        <v>18</v>
      </c>
      <c r="K105" s="21">
        <v>7</v>
      </c>
      <c r="L105" s="21">
        <v>1480</v>
      </c>
      <c r="M105" s="21">
        <v>25</v>
      </c>
      <c r="N105" s="31">
        <f t="shared" si="52"/>
        <v>99025</v>
      </c>
      <c r="O105" s="32">
        <v>1</v>
      </c>
      <c r="P105" s="33">
        <f>ROUND(N105*O105,0)</f>
        <v>99025</v>
      </c>
      <c r="Q105" s="31">
        <f t="shared" si="53"/>
        <v>-48385</v>
      </c>
      <c r="R105" s="39">
        <f>ROUND(K105*2500+L105*1250+M105*3850,0)</f>
        <v>1963750</v>
      </c>
      <c r="S105" s="40">
        <f>ROUND(R105*O105,0)</f>
        <v>1963750</v>
      </c>
      <c r="T105" s="40">
        <f t="shared" si="54"/>
        <v>1915365</v>
      </c>
      <c r="U105" s="40">
        <f>ROUND(T105*0.9,0)</f>
        <v>1723829</v>
      </c>
      <c r="V105" s="40">
        <v>1723829</v>
      </c>
      <c r="W105" s="40">
        <f t="shared" si="55"/>
        <v>0</v>
      </c>
      <c r="X105" s="40">
        <f t="shared" si="56"/>
        <v>191536</v>
      </c>
      <c r="Y105" s="39">
        <f t="shared" si="57"/>
        <v>0</v>
      </c>
      <c r="Z105" s="43"/>
    </row>
    <row r="106" spans="1:26" s="4" customFormat="1" ht="27" hidden="1" customHeight="1" x14ac:dyDescent="0.15">
      <c r="A106" s="17" t="s">
        <v>221</v>
      </c>
      <c r="B106" s="24" t="s">
        <v>222</v>
      </c>
      <c r="C106" s="24" t="s">
        <v>223</v>
      </c>
      <c r="D106" s="19">
        <f>E106-F106+G106</f>
        <v>6160</v>
      </c>
      <c r="E106" s="20">
        <v>3850</v>
      </c>
      <c r="F106" s="20">
        <v>0</v>
      </c>
      <c r="G106" s="20">
        <v>2310</v>
      </c>
      <c r="H106" s="21">
        <v>0</v>
      </c>
      <c r="I106" s="21">
        <v>19</v>
      </c>
      <c r="J106" s="21">
        <v>1</v>
      </c>
      <c r="K106" s="21">
        <v>0</v>
      </c>
      <c r="L106" s="21">
        <v>18</v>
      </c>
      <c r="M106" s="21">
        <v>0</v>
      </c>
      <c r="N106" s="31">
        <f t="shared" si="52"/>
        <v>1925</v>
      </c>
      <c r="O106" s="32">
        <v>1</v>
      </c>
      <c r="P106" s="33">
        <f>ROUND(N106*O106,0)</f>
        <v>1925</v>
      </c>
      <c r="Q106" s="31">
        <f t="shared" si="53"/>
        <v>-4235</v>
      </c>
      <c r="R106" s="39">
        <f>ROUND(K106*2500+L106*1250+M106*3850,0)</f>
        <v>22500</v>
      </c>
      <c r="S106" s="40">
        <f>ROUND(R106*O106,0)</f>
        <v>22500</v>
      </c>
      <c r="T106" s="40">
        <f t="shared" si="54"/>
        <v>18265</v>
      </c>
      <c r="U106" s="40">
        <f>ROUND(T106*0.9,0)</f>
        <v>16439</v>
      </c>
      <c r="V106" s="40">
        <v>16439</v>
      </c>
      <c r="W106" s="40">
        <f t="shared" si="55"/>
        <v>0</v>
      </c>
      <c r="X106" s="40">
        <f t="shared" si="56"/>
        <v>1826</v>
      </c>
      <c r="Y106" s="39">
        <f t="shared" si="57"/>
        <v>0</v>
      </c>
      <c r="Z106" s="43"/>
    </row>
    <row r="107" spans="1:26" s="4" customFormat="1" ht="27" hidden="1" customHeight="1" x14ac:dyDescent="0.15">
      <c r="A107" s="14" t="s">
        <v>224</v>
      </c>
      <c r="B107" s="22" t="s">
        <v>225</v>
      </c>
      <c r="C107" s="22" t="s">
        <v>225</v>
      </c>
      <c r="D107" s="23">
        <f>D108</f>
        <v>61338</v>
      </c>
      <c r="E107" s="23">
        <f>E108</f>
        <v>39450</v>
      </c>
      <c r="F107" s="23">
        <f>F108</f>
        <v>0</v>
      </c>
      <c r="G107" s="23">
        <f>G108</f>
        <v>21888</v>
      </c>
      <c r="H107" s="23">
        <f t="shared" ref="H107:Y107" si="59">H108</f>
        <v>2</v>
      </c>
      <c r="I107" s="23">
        <f t="shared" si="59"/>
        <v>443</v>
      </c>
      <c r="J107" s="23">
        <f t="shared" si="59"/>
        <v>7</v>
      </c>
      <c r="K107" s="23">
        <f t="shared" si="59"/>
        <v>3</v>
      </c>
      <c r="L107" s="23">
        <f t="shared" si="59"/>
        <v>411</v>
      </c>
      <c r="M107" s="23">
        <f t="shared" si="59"/>
        <v>6</v>
      </c>
      <c r="N107" s="23">
        <f t="shared" si="59"/>
        <v>31275</v>
      </c>
      <c r="O107" s="23"/>
      <c r="P107" s="23">
        <f>P108</f>
        <v>31275</v>
      </c>
      <c r="Q107" s="23">
        <f t="shared" si="59"/>
        <v>-30063</v>
      </c>
      <c r="R107" s="23">
        <f t="shared" si="59"/>
        <v>544350</v>
      </c>
      <c r="S107" s="23">
        <f t="shared" si="59"/>
        <v>544350</v>
      </c>
      <c r="T107" s="23">
        <f t="shared" si="59"/>
        <v>514287</v>
      </c>
      <c r="U107" s="23">
        <f t="shared" si="59"/>
        <v>462858</v>
      </c>
      <c r="V107" s="23">
        <f t="shared" si="59"/>
        <v>462858</v>
      </c>
      <c r="W107" s="23">
        <f t="shared" si="59"/>
        <v>0</v>
      </c>
      <c r="X107" s="23">
        <f t="shared" si="59"/>
        <v>51429</v>
      </c>
      <c r="Y107" s="23">
        <f t="shared" si="59"/>
        <v>0</v>
      </c>
      <c r="Z107" s="43"/>
    </row>
    <row r="108" spans="1:26" s="4" customFormat="1" ht="27" hidden="1" customHeight="1" x14ac:dyDescent="0.15">
      <c r="A108" s="17" t="s">
        <v>224</v>
      </c>
      <c r="B108" s="24" t="s">
        <v>225</v>
      </c>
      <c r="C108" s="24" t="s">
        <v>225</v>
      </c>
      <c r="D108" s="19">
        <f t="shared" ref="D108:D131" si="60">E108-F108+G108</f>
        <v>61338</v>
      </c>
      <c r="E108" s="20">
        <v>39450</v>
      </c>
      <c r="F108" s="20">
        <v>0</v>
      </c>
      <c r="G108" s="20">
        <v>21888</v>
      </c>
      <c r="H108" s="21">
        <v>2</v>
      </c>
      <c r="I108" s="21">
        <v>443</v>
      </c>
      <c r="J108" s="21">
        <v>7</v>
      </c>
      <c r="K108" s="21">
        <v>3</v>
      </c>
      <c r="L108" s="21">
        <v>411</v>
      </c>
      <c r="M108" s="21">
        <v>6</v>
      </c>
      <c r="N108" s="31">
        <f t="shared" ref="N108:N131" si="61">(H108+K108)*1250+(J108+M108)*1925</f>
        <v>31275</v>
      </c>
      <c r="O108" s="32">
        <v>1</v>
      </c>
      <c r="P108" s="33">
        <f t="shared" ref="P108:P131" si="62">ROUND(N108*O108,0)</f>
        <v>31275</v>
      </c>
      <c r="Q108" s="31">
        <f t="shared" ref="Q108:Q131" si="63">P108-D108</f>
        <v>-30063</v>
      </c>
      <c r="R108" s="39">
        <f t="shared" ref="R108:R131" si="64">ROUND(K108*2500+L108*1250+M108*3850,0)</f>
        <v>544350</v>
      </c>
      <c r="S108" s="40">
        <f t="shared" ref="S108:S131" si="65">ROUND(R108*O108,0)</f>
        <v>544350</v>
      </c>
      <c r="T108" s="40">
        <f t="shared" ref="T108:T131" si="66">IF((S108+Q108)&lt;=0,0,S108+Q108)</f>
        <v>514287</v>
      </c>
      <c r="U108" s="40">
        <f t="shared" ref="U108:U131" si="67">ROUND(T108*0.9,0)</f>
        <v>462858</v>
      </c>
      <c r="V108" s="40">
        <v>462858</v>
      </c>
      <c r="W108" s="40">
        <f t="shared" ref="W108:W131" si="68">U108-V108</f>
        <v>0</v>
      </c>
      <c r="X108" s="40">
        <f t="shared" ref="X108:X131" si="69">T108-U108</f>
        <v>51429</v>
      </c>
      <c r="Y108" s="39">
        <f t="shared" ref="Y108:Y131" si="70">IF(S108+Q108&lt;0,S108+Q108,0)</f>
        <v>0</v>
      </c>
      <c r="Z108" s="43"/>
    </row>
    <row r="109" spans="1:26" s="4" customFormat="1" ht="27" hidden="1" customHeight="1" x14ac:dyDescent="0.15">
      <c r="A109" s="14" t="s">
        <v>226</v>
      </c>
      <c r="B109" s="22" t="s">
        <v>227</v>
      </c>
      <c r="C109" s="22" t="s">
        <v>227</v>
      </c>
      <c r="D109" s="26">
        <f>D110</f>
        <v>587405</v>
      </c>
      <c r="E109" s="26">
        <f>E110</f>
        <v>206400</v>
      </c>
      <c r="F109" s="26">
        <f>F110</f>
        <v>-381005</v>
      </c>
      <c r="G109" s="26">
        <f>G110</f>
        <v>0</v>
      </c>
      <c r="H109" s="26">
        <f t="shared" ref="H109:Y109" si="71">H110</f>
        <v>132</v>
      </c>
      <c r="I109" s="26">
        <f t="shared" si="71"/>
        <v>273</v>
      </c>
      <c r="J109" s="26">
        <f t="shared" si="71"/>
        <v>30</v>
      </c>
      <c r="K109" s="26">
        <f t="shared" si="71"/>
        <v>218</v>
      </c>
      <c r="L109" s="26">
        <f t="shared" si="71"/>
        <v>186</v>
      </c>
      <c r="M109" s="26">
        <f t="shared" si="71"/>
        <v>29</v>
      </c>
      <c r="N109" s="26">
        <f t="shared" si="71"/>
        <v>551075</v>
      </c>
      <c r="O109" s="26"/>
      <c r="P109" s="26">
        <f>P110</f>
        <v>165323</v>
      </c>
      <c r="Q109" s="26">
        <f t="shared" si="71"/>
        <v>-422082</v>
      </c>
      <c r="R109" s="26">
        <f t="shared" si="71"/>
        <v>889150</v>
      </c>
      <c r="S109" s="26">
        <f t="shared" si="71"/>
        <v>266745</v>
      </c>
      <c r="T109" s="26">
        <f t="shared" si="71"/>
        <v>0</v>
      </c>
      <c r="U109" s="26">
        <f t="shared" si="71"/>
        <v>0</v>
      </c>
      <c r="V109" s="26">
        <f t="shared" si="71"/>
        <v>0</v>
      </c>
      <c r="W109" s="26">
        <f t="shared" si="71"/>
        <v>0</v>
      </c>
      <c r="X109" s="26">
        <f t="shared" si="71"/>
        <v>0</v>
      </c>
      <c r="Y109" s="26">
        <f t="shared" si="71"/>
        <v>-155337</v>
      </c>
      <c r="Z109" s="43"/>
    </row>
    <row r="110" spans="1:26" s="4" customFormat="1" ht="27" hidden="1" customHeight="1" x14ac:dyDescent="0.15">
      <c r="A110" s="17" t="s">
        <v>226</v>
      </c>
      <c r="B110" s="24" t="s">
        <v>227</v>
      </c>
      <c r="C110" s="24" t="s">
        <v>227</v>
      </c>
      <c r="D110" s="19">
        <f t="shared" si="60"/>
        <v>587405</v>
      </c>
      <c r="E110" s="20">
        <v>206400</v>
      </c>
      <c r="F110" s="20">
        <v>-381005</v>
      </c>
      <c r="G110" s="20"/>
      <c r="H110" s="21">
        <v>132</v>
      </c>
      <c r="I110" s="21">
        <v>273</v>
      </c>
      <c r="J110" s="21">
        <v>30</v>
      </c>
      <c r="K110" s="21">
        <v>218</v>
      </c>
      <c r="L110" s="21">
        <v>186</v>
      </c>
      <c r="M110" s="21">
        <v>29</v>
      </c>
      <c r="N110" s="31">
        <f t="shared" si="61"/>
        <v>551075</v>
      </c>
      <c r="O110" s="32">
        <v>0.3</v>
      </c>
      <c r="P110" s="33">
        <f t="shared" si="62"/>
        <v>165323</v>
      </c>
      <c r="Q110" s="31">
        <f t="shared" si="63"/>
        <v>-422082</v>
      </c>
      <c r="R110" s="39">
        <f t="shared" si="64"/>
        <v>889150</v>
      </c>
      <c r="S110" s="40">
        <f t="shared" si="65"/>
        <v>266745</v>
      </c>
      <c r="T110" s="40">
        <f t="shared" si="66"/>
        <v>0</v>
      </c>
      <c r="U110" s="40">
        <f t="shared" si="67"/>
        <v>0</v>
      </c>
      <c r="V110" s="40">
        <v>0</v>
      </c>
      <c r="W110" s="40">
        <f t="shared" si="68"/>
        <v>0</v>
      </c>
      <c r="X110" s="40">
        <f t="shared" si="69"/>
        <v>0</v>
      </c>
      <c r="Y110" s="39">
        <f t="shared" si="70"/>
        <v>-155337</v>
      </c>
      <c r="Z110" s="43"/>
    </row>
    <row r="111" spans="1:26" s="4" customFormat="1" ht="27" hidden="1" customHeight="1" x14ac:dyDescent="0.15">
      <c r="A111" s="14" t="s">
        <v>228</v>
      </c>
      <c r="B111" s="22" t="s">
        <v>229</v>
      </c>
      <c r="C111" s="22" t="s">
        <v>229</v>
      </c>
      <c r="D111" s="26">
        <f>D112</f>
        <v>492215</v>
      </c>
      <c r="E111" s="26">
        <f>E112</f>
        <v>147735</v>
      </c>
      <c r="F111" s="26">
        <f>F112</f>
        <v>-344480</v>
      </c>
      <c r="G111" s="26">
        <f>G112</f>
        <v>0</v>
      </c>
      <c r="H111" s="26">
        <f t="shared" ref="H111:Y111" si="72">H112</f>
        <v>76</v>
      </c>
      <c r="I111" s="26">
        <f t="shared" si="72"/>
        <v>136</v>
      </c>
      <c r="J111" s="26">
        <f t="shared" si="72"/>
        <v>87</v>
      </c>
      <c r="K111" s="26">
        <f t="shared" si="72"/>
        <v>91</v>
      </c>
      <c r="L111" s="26">
        <f t="shared" si="72"/>
        <v>81</v>
      </c>
      <c r="M111" s="26">
        <f t="shared" si="72"/>
        <v>65</v>
      </c>
      <c r="N111" s="26">
        <f t="shared" si="72"/>
        <v>501350</v>
      </c>
      <c r="O111" s="26"/>
      <c r="P111" s="26">
        <f>P112</f>
        <v>150405</v>
      </c>
      <c r="Q111" s="26">
        <f t="shared" si="72"/>
        <v>-341810</v>
      </c>
      <c r="R111" s="26">
        <f t="shared" si="72"/>
        <v>579000</v>
      </c>
      <c r="S111" s="26">
        <f t="shared" si="72"/>
        <v>173700</v>
      </c>
      <c r="T111" s="26">
        <f t="shared" si="72"/>
        <v>0</v>
      </c>
      <c r="U111" s="26">
        <f t="shared" si="72"/>
        <v>0</v>
      </c>
      <c r="V111" s="26">
        <f t="shared" si="72"/>
        <v>0</v>
      </c>
      <c r="W111" s="26">
        <f t="shared" si="72"/>
        <v>0</v>
      </c>
      <c r="X111" s="26">
        <f t="shared" si="72"/>
        <v>0</v>
      </c>
      <c r="Y111" s="26">
        <f t="shared" si="72"/>
        <v>-168110</v>
      </c>
      <c r="Z111" s="43"/>
    </row>
    <row r="112" spans="1:26" s="4" customFormat="1" ht="27" hidden="1" customHeight="1" x14ac:dyDescent="0.15">
      <c r="A112" s="17" t="s">
        <v>228</v>
      </c>
      <c r="B112" s="24" t="s">
        <v>229</v>
      </c>
      <c r="C112" s="24" t="s">
        <v>229</v>
      </c>
      <c r="D112" s="19">
        <f t="shared" si="60"/>
        <v>492215</v>
      </c>
      <c r="E112" s="20">
        <v>147735</v>
      </c>
      <c r="F112" s="20">
        <v>-344480</v>
      </c>
      <c r="G112" s="20"/>
      <c r="H112" s="21">
        <v>76</v>
      </c>
      <c r="I112" s="21">
        <v>136</v>
      </c>
      <c r="J112" s="21">
        <v>87</v>
      </c>
      <c r="K112" s="21">
        <v>91</v>
      </c>
      <c r="L112" s="21">
        <v>81</v>
      </c>
      <c r="M112" s="21">
        <v>65</v>
      </c>
      <c r="N112" s="31">
        <f t="shared" si="61"/>
        <v>501350</v>
      </c>
      <c r="O112" s="32">
        <v>0.3</v>
      </c>
      <c r="P112" s="33">
        <f t="shared" si="62"/>
        <v>150405</v>
      </c>
      <c r="Q112" s="31">
        <f t="shared" si="63"/>
        <v>-341810</v>
      </c>
      <c r="R112" s="39">
        <f t="shared" si="64"/>
        <v>579000</v>
      </c>
      <c r="S112" s="40">
        <f t="shared" si="65"/>
        <v>173700</v>
      </c>
      <c r="T112" s="40">
        <f t="shared" si="66"/>
        <v>0</v>
      </c>
      <c r="U112" s="40">
        <f t="shared" si="67"/>
        <v>0</v>
      </c>
      <c r="V112" s="40">
        <v>0</v>
      </c>
      <c r="W112" s="40">
        <f t="shared" si="68"/>
        <v>0</v>
      </c>
      <c r="X112" s="40">
        <f t="shared" si="69"/>
        <v>0</v>
      </c>
      <c r="Y112" s="39">
        <f t="shared" si="70"/>
        <v>-168110</v>
      </c>
      <c r="Z112" s="43"/>
    </row>
    <row r="113" spans="1:26" s="4" customFormat="1" ht="27" customHeight="1" x14ac:dyDescent="0.15">
      <c r="A113" s="17" t="s">
        <v>230</v>
      </c>
      <c r="B113" s="24" t="s">
        <v>231</v>
      </c>
      <c r="C113" s="24" t="s">
        <v>231</v>
      </c>
      <c r="D113" s="19">
        <f t="shared" si="60"/>
        <v>122265</v>
      </c>
      <c r="E113" s="20">
        <v>122265</v>
      </c>
      <c r="F113" s="20">
        <v>0</v>
      </c>
      <c r="G113" s="20"/>
      <c r="H113" s="21">
        <v>42</v>
      </c>
      <c r="I113" s="21">
        <v>67</v>
      </c>
      <c r="J113" s="21">
        <v>5</v>
      </c>
      <c r="K113" s="21">
        <v>68</v>
      </c>
      <c r="L113" s="21">
        <v>61</v>
      </c>
      <c r="M113" s="21">
        <v>4</v>
      </c>
      <c r="N113" s="31">
        <f t="shared" si="61"/>
        <v>154825</v>
      </c>
      <c r="O113" s="32">
        <v>0.65</v>
      </c>
      <c r="P113" s="33">
        <f t="shared" si="62"/>
        <v>100636</v>
      </c>
      <c r="Q113" s="31">
        <f t="shared" si="63"/>
        <v>-21629</v>
      </c>
      <c r="R113" s="39">
        <f t="shared" si="64"/>
        <v>261650</v>
      </c>
      <c r="S113" s="40">
        <f t="shared" si="65"/>
        <v>170073</v>
      </c>
      <c r="T113" s="40">
        <f t="shared" si="66"/>
        <v>148444</v>
      </c>
      <c r="U113" s="40">
        <f t="shared" si="67"/>
        <v>133600</v>
      </c>
      <c r="V113" s="40">
        <v>133600</v>
      </c>
      <c r="W113" s="40">
        <f t="shared" si="68"/>
        <v>0</v>
      </c>
      <c r="X113" s="40">
        <f t="shared" si="69"/>
        <v>14844</v>
      </c>
      <c r="Y113" s="39">
        <f t="shared" si="70"/>
        <v>0</v>
      </c>
      <c r="Z113" s="43"/>
    </row>
    <row r="114" spans="1:26" s="4" customFormat="1" ht="27" hidden="1" customHeight="1" x14ac:dyDescent="0.15">
      <c r="A114" s="14" t="s">
        <v>232</v>
      </c>
      <c r="B114" s="22" t="s">
        <v>233</v>
      </c>
      <c r="C114" s="22" t="s">
        <v>233</v>
      </c>
      <c r="D114" s="44">
        <f>SUM(D115:D118)</f>
        <v>238678</v>
      </c>
      <c r="E114" s="44">
        <f>SUM(E115:E118)</f>
        <v>174335</v>
      </c>
      <c r="F114" s="44">
        <f>SUM(F115:F118)</f>
        <v>-64343</v>
      </c>
      <c r="G114" s="44">
        <f>SUM(G115:G118)</f>
        <v>0</v>
      </c>
      <c r="H114" s="44">
        <f t="shared" ref="H114:Y114" si="73">SUM(H115:H118)</f>
        <v>28</v>
      </c>
      <c r="I114" s="44">
        <f t="shared" si="73"/>
        <v>827</v>
      </c>
      <c r="J114" s="44">
        <f t="shared" si="73"/>
        <v>31</v>
      </c>
      <c r="K114" s="44">
        <f t="shared" si="73"/>
        <v>51</v>
      </c>
      <c r="L114" s="44">
        <f t="shared" si="73"/>
        <v>742</v>
      </c>
      <c r="M114" s="44">
        <f t="shared" si="73"/>
        <v>30</v>
      </c>
      <c r="N114" s="44">
        <f t="shared" si="73"/>
        <v>216175</v>
      </c>
      <c r="O114" s="44"/>
      <c r="P114" s="44">
        <f>SUM(P115:P118)</f>
        <v>183749</v>
      </c>
      <c r="Q114" s="44">
        <f t="shared" si="73"/>
        <v>-54929</v>
      </c>
      <c r="R114" s="44">
        <f t="shared" si="73"/>
        <v>1170500</v>
      </c>
      <c r="S114" s="44">
        <f t="shared" si="73"/>
        <v>994926</v>
      </c>
      <c r="T114" s="44">
        <f t="shared" si="73"/>
        <v>947497</v>
      </c>
      <c r="U114" s="44">
        <f t="shared" si="73"/>
        <v>852747</v>
      </c>
      <c r="V114" s="44">
        <f t="shared" si="73"/>
        <v>852747</v>
      </c>
      <c r="W114" s="44">
        <f t="shared" si="73"/>
        <v>0</v>
      </c>
      <c r="X114" s="44">
        <f t="shared" si="73"/>
        <v>94750</v>
      </c>
      <c r="Y114" s="44">
        <f t="shared" si="73"/>
        <v>-7500</v>
      </c>
      <c r="Z114" s="43"/>
    </row>
    <row r="115" spans="1:26" s="4" customFormat="1" ht="27" hidden="1" customHeight="1" x14ac:dyDescent="0.15">
      <c r="A115" s="17" t="s">
        <v>234</v>
      </c>
      <c r="B115" s="24" t="s">
        <v>235</v>
      </c>
      <c r="C115" s="24" t="s">
        <v>236</v>
      </c>
      <c r="D115" s="19">
        <f t="shared" si="60"/>
        <v>95773</v>
      </c>
      <c r="E115" s="20">
        <v>38930</v>
      </c>
      <c r="F115" s="20">
        <v>-56843</v>
      </c>
      <c r="G115" s="20">
        <v>0</v>
      </c>
      <c r="H115" s="21">
        <v>15</v>
      </c>
      <c r="I115" s="21">
        <v>285</v>
      </c>
      <c r="J115" s="21">
        <v>11</v>
      </c>
      <c r="K115" s="21">
        <v>23</v>
      </c>
      <c r="L115" s="21">
        <v>222</v>
      </c>
      <c r="M115" s="21">
        <v>8</v>
      </c>
      <c r="N115" s="31">
        <f t="shared" si="61"/>
        <v>84075</v>
      </c>
      <c r="O115" s="32">
        <v>0.85</v>
      </c>
      <c r="P115" s="33">
        <f t="shared" si="62"/>
        <v>71464</v>
      </c>
      <c r="Q115" s="31">
        <f t="shared" si="63"/>
        <v>-24309</v>
      </c>
      <c r="R115" s="39">
        <f t="shared" si="64"/>
        <v>365800</v>
      </c>
      <c r="S115" s="40">
        <f t="shared" si="65"/>
        <v>310930</v>
      </c>
      <c r="T115" s="40">
        <f t="shared" si="66"/>
        <v>286621</v>
      </c>
      <c r="U115" s="40">
        <f t="shared" si="67"/>
        <v>257959</v>
      </c>
      <c r="V115" s="40">
        <v>257959</v>
      </c>
      <c r="W115" s="40">
        <f t="shared" si="68"/>
        <v>0</v>
      </c>
      <c r="X115" s="40">
        <f t="shared" si="69"/>
        <v>28662</v>
      </c>
      <c r="Y115" s="39">
        <f t="shared" si="70"/>
        <v>0</v>
      </c>
      <c r="Z115" s="43"/>
    </row>
    <row r="116" spans="1:26" s="4" customFormat="1" ht="27" hidden="1" customHeight="1" x14ac:dyDescent="0.15">
      <c r="A116" s="17" t="s">
        <v>237</v>
      </c>
      <c r="B116" s="24" t="s">
        <v>238</v>
      </c>
      <c r="C116" s="24" t="s">
        <v>238</v>
      </c>
      <c r="D116" s="19">
        <f t="shared" si="60"/>
        <v>7500</v>
      </c>
      <c r="E116" s="20">
        <v>0</v>
      </c>
      <c r="F116" s="20">
        <v>-7500</v>
      </c>
      <c r="G116" s="20">
        <v>0</v>
      </c>
      <c r="H116" s="21"/>
      <c r="I116" s="21"/>
      <c r="J116" s="21"/>
      <c r="K116" s="21"/>
      <c r="L116" s="21"/>
      <c r="M116" s="21"/>
      <c r="N116" s="31">
        <f t="shared" si="61"/>
        <v>0</v>
      </c>
      <c r="O116" s="32">
        <v>0.85</v>
      </c>
      <c r="P116" s="33">
        <f t="shared" si="62"/>
        <v>0</v>
      </c>
      <c r="Q116" s="31">
        <f t="shared" si="63"/>
        <v>-7500</v>
      </c>
      <c r="R116" s="39">
        <f t="shared" si="64"/>
        <v>0</v>
      </c>
      <c r="S116" s="40">
        <f t="shared" si="65"/>
        <v>0</v>
      </c>
      <c r="T116" s="40">
        <f t="shared" si="66"/>
        <v>0</v>
      </c>
      <c r="U116" s="40">
        <f t="shared" si="67"/>
        <v>0</v>
      </c>
      <c r="V116" s="40">
        <v>0</v>
      </c>
      <c r="W116" s="40">
        <f t="shared" si="68"/>
        <v>0</v>
      </c>
      <c r="X116" s="40">
        <f t="shared" si="69"/>
        <v>0</v>
      </c>
      <c r="Y116" s="39">
        <f t="shared" si="70"/>
        <v>-7500</v>
      </c>
      <c r="Z116" s="43"/>
    </row>
    <row r="117" spans="1:26" s="4" customFormat="1" ht="27" hidden="1" customHeight="1" x14ac:dyDescent="0.15">
      <c r="A117" s="17" t="s">
        <v>239</v>
      </c>
      <c r="B117" s="24" t="s">
        <v>240</v>
      </c>
      <c r="C117" s="24" t="s">
        <v>240</v>
      </c>
      <c r="D117" s="19">
        <f t="shared" si="60"/>
        <v>76202.5</v>
      </c>
      <c r="E117" s="20">
        <v>76202.5</v>
      </c>
      <c r="F117" s="20">
        <v>0</v>
      </c>
      <c r="G117" s="20">
        <v>0</v>
      </c>
      <c r="H117" s="21">
        <v>12</v>
      </c>
      <c r="I117" s="21">
        <v>260</v>
      </c>
      <c r="J117" s="21">
        <v>12</v>
      </c>
      <c r="K117" s="21">
        <v>26</v>
      </c>
      <c r="L117" s="21">
        <v>232</v>
      </c>
      <c r="M117" s="21">
        <v>13</v>
      </c>
      <c r="N117" s="31">
        <f t="shared" si="61"/>
        <v>95625</v>
      </c>
      <c r="O117" s="32">
        <v>0.85</v>
      </c>
      <c r="P117" s="33">
        <f t="shared" si="62"/>
        <v>81281</v>
      </c>
      <c r="Q117" s="31">
        <f t="shared" si="63"/>
        <v>5078.5</v>
      </c>
      <c r="R117" s="39">
        <f t="shared" si="64"/>
        <v>405050</v>
      </c>
      <c r="S117" s="40">
        <f t="shared" si="65"/>
        <v>344293</v>
      </c>
      <c r="T117" s="40">
        <f t="shared" si="66"/>
        <v>349371.5</v>
      </c>
      <c r="U117" s="40">
        <f t="shared" si="67"/>
        <v>314434</v>
      </c>
      <c r="V117" s="40">
        <v>314434</v>
      </c>
      <c r="W117" s="40">
        <f t="shared" si="68"/>
        <v>0</v>
      </c>
      <c r="X117" s="40">
        <f t="shared" si="69"/>
        <v>34937.5</v>
      </c>
      <c r="Y117" s="39">
        <f t="shared" si="70"/>
        <v>0</v>
      </c>
      <c r="Z117" s="43"/>
    </row>
    <row r="118" spans="1:26" s="4" customFormat="1" ht="27" hidden="1" customHeight="1" x14ac:dyDescent="0.15">
      <c r="A118" s="17" t="s">
        <v>241</v>
      </c>
      <c r="B118" s="27" t="s">
        <v>242</v>
      </c>
      <c r="C118" s="27" t="s">
        <v>242</v>
      </c>
      <c r="D118" s="19">
        <f t="shared" si="60"/>
        <v>59202.5</v>
      </c>
      <c r="E118" s="20">
        <v>59202.5</v>
      </c>
      <c r="F118" s="20">
        <v>0</v>
      </c>
      <c r="G118" s="20">
        <v>0</v>
      </c>
      <c r="H118" s="21">
        <v>1</v>
      </c>
      <c r="I118" s="21">
        <v>282</v>
      </c>
      <c r="J118" s="21">
        <v>8</v>
      </c>
      <c r="K118" s="21">
        <v>2</v>
      </c>
      <c r="L118" s="21">
        <v>288</v>
      </c>
      <c r="M118" s="21">
        <v>9</v>
      </c>
      <c r="N118" s="31">
        <f t="shared" si="61"/>
        <v>36475</v>
      </c>
      <c r="O118" s="32">
        <v>0.85</v>
      </c>
      <c r="P118" s="33">
        <f t="shared" si="62"/>
        <v>31004</v>
      </c>
      <c r="Q118" s="31">
        <f t="shared" si="63"/>
        <v>-28198.5</v>
      </c>
      <c r="R118" s="39">
        <f t="shared" si="64"/>
        <v>399650</v>
      </c>
      <c r="S118" s="40">
        <f t="shared" si="65"/>
        <v>339703</v>
      </c>
      <c r="T118" s="40">
        <f t="shared" si="66"/>
        <v>311504.5</v>
      </c>
      <c r="U118" s="40">
        <f t="shared" si="67"/>
        <v>280354</v>
      </c>
      <c r="V118" s="40">
        <v>280354</v>
      </c>
      <c r="W118" s="40">
        <f t="shared" si="68"/>
        <v>0</v>
      </c>
      <c r="X118" s="40">
        <f t="shared" si="69"/>
        <v>31150.5</v>
      </c>
      <c r="Y118" s="39">
        <f t="shared" si="70"/>
        <v>0</v>
      </c>
      <c r="Z118" s="43"/>
    </row>
    <row r="119" spans="1:26" s="4" customFormat="1" ht="27" hidden="1" customHeight="1" x14ac:dyDescent="0.15">
      <c r="A119" s="14" t="s">
        <v>243</v>
      </c>
      <c r="B119" s="22" t="s">
        <v>244</v>
      </c>
      <c r="C119" s="22" t="s">
        <v>244</v>
      </c>
      <c r="D119" s="26">
        <f>D120</f>
        <v>158608</v>
      </c>
      <c r="E119" s="26">
        <f>E120</f>
        <v>97835</v>
      </c>
      <c r="F119" s="26">
        <f>F120</f>
        <v>0</v>
      </c>
      <c r="G119" s="26">
        <f>G120</f>
        <v>60773</v>
      </c>
      <c r="H119" s="26">
        <f t="shared" ref="H119:Y119" si="74">H120</f>
        <v>8</v>
      </c>
      <c r="I119" s="26">
        <f t="shared" si="74"/>
        <v>633</v>
      </c>
      <c r="J119" s="26">
        <f t="shared" si="74"/>
        <v>25</v>
      </c>
      <c r="K119" s="26">
        <f t="shared" si="74"/>
        <v>11</v>
      </c>
      <c r="L119" s="26">
        <f t="shared" si="74"/>
        <v>572</v>
      </c>
      <c r="M119" s="26">
        <f t="shared" si="74"/>
        <v>29</v>
      </c>
      <c r="N119" s="26">
        <f t="shared" si="74"/>
        <v>127700</v>
      </c>
      <c r="O119" s="26"/>
      <c r="P119" s="26">
        <f>P120</f>
        <v>108545</v>
      </c>
      <c r="Q119" s="26">
        <f t="shared" si="74"/>
        <v>-50063</v>
      </c>
      <c r="R119" s="26">
        <f t="shared" si="74"/>
        <v>854150</v>
      </c>
      <c r="S119" s="26">
        <f t="shared" si="74"/>
        <v>726028</v>
      </c>
      <c r="T119" s="26">
        <f t="shared" si="74"/>
        <v>675965</v>
      </c>
      <c r="U119" s="26">
        <f t="shared" si="74"/>
        <v>608369</v>
      </c>
      <c r="V119" s="26">
        <f t="shared" si="74"/>
        <v>608369</v>
      </c>
      <c r="W119" s="26">
        <f t="shared" si="74"/>
        <v>0</v>
      </c>
      <c r="X119" s="26">
        <f t="shared" si="74"/>
        <v>67596</v>
      </c>
      <c r="Y119" s="26">
        <f t="shared" si="74"/>
        <v>0</v>
      </c>
      <c r="Z119" s="43"/>
    </row>
    <row r="120" spans="1:26" s="4" customFormat="1" ht="27" hidden="1" customHeight="1" x14ac:dyDescent="0.15">
      <c r="A120" s="17" t="s">
        <v>243</v>
      </c>
      <c r="B120" s="24" t="s">
        <v>244</v>
      </c>
      <c r="C120" s="24" t="s">
        <v>244</v>
      </c>
      <c r="D120" s="19">
        <f t="shared" si="60"/>
        <v>158608</v>
      </c>
      <c r="E120" s="20">
        <v>97835</v>
      </c>
      <c r="F120" s="20">
        <v>0</v>
      </c>
      <c r="G120" s="20">
        <v>60773</v>
      </c>
      <c r="H120" s="21">
        <v>8</v>
      </c>
      <c r="I120" s="21">
        <v>633</v>
      </c>
      <c r="J120" s="21">
        <v>25</v>
      </c>
      <c r="K120" s="21">
        <v>11</v>
      </c>
      <c r="L120" s="21">
        <v>572</v>
      </c>
      <c r="M120" s="21">
        <v>29</v>
      </c>
      <c r="N120" s="31">
        <f t="shared" si="61"/>
        <v>127700</v>
      </c>
      <c r="O120" s="32">
        <v>0.85</v>
      </c>
      <c r="P120" s="33">
        <f t="shared" si="62"/>
        <v>108545</v>
      </c>
      <c r="Q120" s="31">
        <f t="shared" si="63"/>
        <v>-50063</v>
      </c>
      <c r="R120" s="39">
        <f t="shared" si="64"/>
        <v>854150</v>
      </c>
      <c r="S120" s="40">
        <f t="shared" si="65"/>
        <v>726028</v>
      </c>
      <c r="T120" s="40">
        <f t="shared" si="66"/>
        <v>675965</v>
      </c>
      <c r="U120" s="40">
        <f t="shared" si="67"/>
        <v>608369</v>
      </c>
      <c r="V120" s="40">
        <v>608369</v>
      </c>
      <c r="W120" s="40">
        <f t="shared" si="68"/>
        <v>0</v>
      </c>
      <c r="X120" s="40">
        <f t="shared" si="69"/>
        <v>67596</v>
      </c>
      <c r="Y120" s="39">
        <f t="shared" si="70"/>
        <v>0</v>
      </c>
      <c r="Z120" s="43"/>
    </row>
    <row r="121" spans="1:26" s="4" customFormat="1" ht="27" hidden="1" customHeight="1" x14ac:dyDescent="0.15">
      <c r="A121" s="14" t="s">
        <v>245</v>
      </c>
      <c r="B121" s="22" t="s">
        <v>246</v>
      </c>
      <c r="C121" s="22" t="s">
        <v>246</v>
      </c>
      <c r="D121" s="23">
        <f>SUM(D122:D129)</f>
        <v>586200</v>
      </c>
      <c r="E121" s="23">
        <f>SUM(E122:E129)</f>
        <v>356320</v>
      </c>
      <c r="F121" s="23">
        <f>SUM(F122:F129)</f>
        <v>-53110</v>
      </c>
      <c r="G121" s="23">
        <f>SUM(G122:G129)</f>
        <v>176770</v>
      </c>
      <c r="H121" s="23">
        <f t="shared" ref="H121:Y121" si="75">SUM(H122:H129)</f>
        <v>27</v>
      </c>
      <c r="I121" s="23">
        <f t="shared" si="75"/>
        <v>2696</v>
      </c>
      <c r="J121" s="23">
        <f t="shared" si="75"/>
        <v>90</v>
      </c>
      <c r="K121" s="23">
        <f t="shared" si="75"/>
        <v>38</v>
      </c>
      <c r="L121" s="23">
        <f t="shared" si="75"/>
        <v>2623</v>
      </c>
      <c r="M121" s="23">
        <f t="shared" si="75"/>
        <v>87</v>
      </c>
      <c r="N121" s="23">
        <f t="shared" si="75"/>
        <v>421975</v>
      </c>
      <c r="O121" s="23"/>
      <c r="P121" s="23">
        <f>SUM(P122:P129)</f>
        <v>358680</v>
      </c>
      <c r="Q121" s="23">
        <f t="shared" si="75"/>
        <v>-227520</v>
      </c>
      <c r="R121" s="23">
        <f t="shared" si="75"/>
        <v>3708700</v>
      </c>
      <c r="S121" s="23">
        <f t="shared" si="75"/>
        <v>3152398</v>
      </c>
      <c r="T121" s="23">
        <f t="shared" si="75"/>
        <v>2924878</v>
      </c>
      <c r="U121" s="23">
        <f t="shared" si="75"/>
        <v>2632391</v>
      </c>
      <c r="V121" s="23">
        <f t="shared" si="75"/>
        <v>2632391</v>
      </c>
      <c r="W121" s="23">
        <f t="shared" si="75"/>
        <v>0</v>
      </c>
      <c r="X121" s="23">
        <f t="shared" si="75"/>
        <v>292487</v>
      </c>
      <c r="Y121" s="23">
        <f t="shared" si="75"/>
        <v>0</v>
      </c>
      <c r="Z121" s="43" t="s">
        <v>247</v>
      </c>
    </row>
    <row r="122" spans="1:26" s="4" customFormat="1" ht="27" hidden="1" customHeight="1" x14ac:dyDescent="0.15">
      <c r="A122" s="17" t="s">
        <v>248</v>
      </c>
      <c r="B122" s="24" t="s">
        <v>249</v>
      </c>
      <c r="C122" s="24" t="s">
        <v>250</v>
      </c>
      <c r="D122" s="19">
        <f t="shared" si="60"/>
        <v>104740</v>
      </c>
      <c r="E122" s="20">
        <v>73610</v>
      </c>
      <c r="F122" s="20">
        <v>0</v>
      </c>
      <c r="G122" s="20">
        <v>31130</v>
      </c>
      <c r="H122" s="21">
        <v>4</v>
      </c>
      <c r="I122" s="21">
        <v>768</v>
      </c>
      <c r="J122" s="21">
        <v>19</v>
      </c>
      <c r="K122" s="21">
        <v>11</v>
      </c>
      <c r="L122" s="21">
        <v>790</v>
      </c>
      <c r="M122" s="21">
        <v>17</v>
      </c>
      <c r="N122" s="31">
        <f t="shared" si="61"/>
        <v>88050</v>
      </c>
      <c r="O122" s="32">
        <v>0.85</v>
      </c>
      <c r="P122" s="33">
        <f t="shared" si="62"/>
        <v>74843</v>
      </c>
      <c r="Q122" s="31">
        <f t="shared" si="63"/>
        <v>-29897</v>
      </c>
      <c r="R122" s="39">
        <f t="shared" si="64"/>
        <v>1080450</v>
      </c>
      <c r="S122" s="40">
        <f t="shared" si="65"/>
        <v>918383</v>
      </c>
      <c r="T122" s="40">
        <f t="shared" si="66"/>
        <v>888486</v>
      </c>
      <c r="U122" s="40">
        <f t="shared" si="67"/>
        <v>799637</v>
      </c>
      <c r="V122" s="40">
        <v>799637</v>
      </c>
      <c r="W122" s="40">
        <f t="shared" si="68"/>
        <v>0</v>
      </c>
      <c r="X122" s="40">
        <f t="shared" si="69"/>
        <v>88849</v>
      </c>
      <c r="Y122" s="39">
        <f t="shared" si="70"/>
        <v>0</v>
      </c>
      <c r="Z122" s="43"/>
    </row>
    <row r="123" spans="1:26" s="4" customFormat="1" ht="27" hidden="1" customHeight="1" x14ac:dyDescent="0.15">
      <c r="A123" s="17" t="s">
        <v>251</v>
      </c>
      <c r="B123" s="24" t="s">
        <v>252</v>
      </c>
      <c r="C123" s="24" t="s">
        <v>252</v>
      </c>
      <c r="D123" s="19">
        <f t="shared" si="60"/>
        <v>31257.5</v>
      </c>
      <c r="E123" s="20">
        <v>18487.5</v>
      </c>
      <c r="F123" s="20">
        <v>0</v>
      </c>
      <c r="G123" s="20">
        <v>12770</v>
      </c>
      <c r="H123" s="21">
        <v>2</v>
      </c>
      <c r="I123" s="21">
        <v>82</v>
      </c>
      <c r="J123" s="21">
        <v>5</v>
      </c>
      <c r="K123" s="21">
        <v>2</v>
      </c>
      <c r="L123" s="21">
        <v>69</v>
      </c>
      <c r="M123" s="21">
        <v>8</v>
      </c>
      <c r="N123" s="31">
        <f t="shared" si="61"/>
        <v>30025</v>
      </c>
      <c r="O123" s="32">
        <v>0.85</v>
      </c>
      <c r="P123" s="33">
        <f t="shared" si="62"/>
        <v>25521</v>
      </c>
      <c r="Q123" s="31">
        <f t="shared" si="63"/>
        <v>-5736.5</v>
      </c>
      <c r="R123" s="39">
        <f t="shared" si="64"/>
        <v>122050</v>
      </c>
      <c r="S123" s="40">
        <f t="shared" si="65"/>
        <v>103743</v>
      </c>
      <c r="T123" s="40">
        <f t="shared" si="66"/>
        <v>98006.5</v>
      </c>
      <c r="U123" s="40">
        <f t="shared" si="67"/>
        <v>88206</v>
      </c>
      <c r="V123" s="40">
        <v>88206</v>
      </c>
      <c r="W123" s="40">
        <f t="shared" si="68"/>
        <v>0</v>
      </c>
      <c r="X123" s="40">
        <f t="shared" si="69"/>
        <v>9800.5</v>
      </c>
      <c r="Y123" s="39">
        <f t="shared" si="70"/>
        <v>0</v>
      </c>
      <c r="Z123" s="43"/>
    </row>
    <row r="124" spans="1:26" s="4" customFormat="1" ht="27" hidden="1" customHeight="1" x14ac:dyDescent="0.15">
      <c r="A124" s="17" t="s">
        <v>253</v>
      </c>
      <c r="B124" s="27" t="s">
        <v>254</v>
      </c>
      <c r="C124" s="27" t="s">
        <v>254</v>
      </c>
      <c r="D124" s="19">
        <f t="shared" si="60"/>
        <v>76357.5</v>
      </c>
      <c r="E124" s="20">
        <v>49087.5</v>
      </c>
      <c r="F124" s="20">
        <v>0</v>
      </c>
      <c r="G124" s="20">
        <v>27270</v>
      </c>
      <c r="H124" s="21">
        <v>6</v>
      </c>
      <c r="I124" s="21">
        <v>235</v>
      </c>
      <c r="J124" s="21">
        <v>10</v>
      </c>
      <c r="K124" s="21">
        <v>6</v>
      </c>
      <c r="L124" s="21">
        <v>220</v>
      </c>
      <c r="M124" s="21">
        <v>5</v>
      </c>
      <c r="N124" s="31">
        <f t="shared" si="61"/>
        <v>43875</v>
      </c>
      <c r="O124" s="32">
        <v>0.85</v>
      </c>
      <c r="P124" s="33">
        <f t="shared" si="62"/>
        <v>37294</v>
      </c>
      <c r="Q124" s="31">
        <f t="shared" si="63"/>
        <v>-39063.5</v>
      </c>
      <c r="R124" s="39">
        <f t="shared" si="64"/>
        <v>309250</v>
      </c>
      <c r="S124" s="40">
        <f t="shared" si="65"/>
        <v>262863</v>
      </c>
      <c r="T124" s="40">
        <f t="shared" si="66"/>
        <v>223799.5</v>
      </c>
      <c r="U124" s="40">
        <f t="shared" si="67"/>
        <v>201420</v>
      </c>
      <c r="V124" s="40">
        <v>201420</v>
      </c>
      <c r="W124" s="40">
        <f t="shared" si="68"/>
        <v>0</v>
      </c>
      <c r="X124" s="40">
        <f t="shared" si="69"/>
        <v>22379.5</v>
      </c>
      <c r="Y124" s="39">
        <f t="shared" si="70"/>
        <v>0</v>
      </c>
      <c r="Z124" s="43"/>
    </row>
    <row r="125" spans="1:26" s="4" customFormat="1" ht="27" hidden="1" customHeight="1" x14ac:dyDescent="0.15">
      <c r="A125" s="17" t="s">
        <v>255</v>
      </c>
      <c r="B125" s="27" t="s">
        <v>256</v>
      </c>
      <c r="C125" s="27" t="s">
        <v>256</v>
      </c>
      <c r="D125" s="19">
        <f t="shared" si="60"/>
        <v>55729</v>
      </c>
      <c r="E125" s="20">
        <v>32555</v>
      </c>
      <c r="F125" s="20">
        <v>0</v>
      </c>
      <c r="G125" s="20">
        <v>23174</v>
      </c>
      <c r="H125" s="21">
        <v>3</v>
      </c>
      <c r="I125" s="21">
        <v>197</v>
      </c>
      <c r="J125" s="21">
        <v>7</v>
      </c>
      <c r="K125" s="21">
        <v>5</v>
      </c>
      <c r="L125" s="21">
        <v>159</v>
      </c>
      <c r="M125" s="21">
        <v>7</v>
      </c>
      <c r="N125" s="31">
        <f t="shared" si="61"/>
        <v>36950</v>
      </c>
      <c r="O125" s="32">
        <v>0.85</v>
      </c>
      <c r="P125" s="33">
        <f t="shared" si="62"/>
        <v>31408</v>
      </c>
      <c r="Q125" s="31">
        <f t="shared" si="63"/>
        <v>-24321</v>
      </c>
      <c r="R125" s="39">
        <f t="shared" si="64"/>
        <v>238200</v>
      </c>
      <c r="S125" s="40">
        <f t="shared" si="65"/>
        <v>202470</v>
      </c>
      <c r="T125" s="40">
        <f t="shared" si="66"/>
        <v>178149</v>
      </c>
      <c r="U125" s="40">
        <f t="shared" si="67"/>
        <v>160334</v>
      </c>
      <c r="V125" s="40">
        <v>160334</v>
      </c>
      <c r="W125" s="40">
        <f t="shared" si="68"/>
        <v>0</v>
      </c>
      <c r="X125" s="40">
        <f t="shared" si="69"/>
        <v>17815</v>
      </c>
      <c r="Y125" s="39">
        <f t="shared" si="70"/>
        <v>0</v>
      </c>
      <c r="Z125" s="43"/>
    </row>
    <row r="126" spans="1:26" s="4" customFormat="1" ht="27" hidden="1" customHeight="1" x14ac:dyDescent="0.15">
      <c r="A126" s="17" t="s">
        <v>257</v>
      </c>
      <c r="B126" s="27" t="s">
        <v>258</v>
      </c>
      <c r="C126" s="27" t="s">
        <v>258</v>
      </c>
      <c r="D126" s="19">
        <f t="shared" si="60"/>
        <v>67177.5</v>
      </c>
      <c r="E126" s="20">
        <v>14067.5</v>
      </c>
      <c r="F126" s="20">
        <v>-53110</v>
      </c>
      <c r="G126" s="20">
        <v>0</v>
      </c>
      <c r="H126" s="21">
        <v>2</v>
      </c>
      <c r="I126" s="21">
        <v>114</v>
      </c>
      <c r="J126" s="21">
        <v>3</v>
      </c>
      <c r="K126" s="21">
        <v>1</v>
      </c>
      <c r="L126" s="21">
        <v>102</v>
      </c>
      <c r="M126" s="21">
        <v>7</v>
      </c>
      <c r="N126" s="31">
        <f t="shared" si="61"/>
        <v>23000</v>
      </c>
      <c r="O126" s="32">
        <v>0.85</v>
      </c>
      <c r="P126" s="33">
        <f t="shared" si="62"/>
        <v>19550</v>
      </c>
      <c r="Q126" s="31">
        <f t="shared" si="63"/>
        <v>-47627.5</v>
      </c>
      <c r="R126" s="39">
        <f t="shared" si="64"/>
        <v>156950</v>
      </c>
      <c r="S126" s="40">
        <f t="shared" si="65"/>
        <v>133408</v>
      </c>
      <c r="T126" s="40">
        <f t="shared" si="66"/>
        <v>85780.5</v>
      </c>
      <c r="U126" s="40">
        <f t="shared" si="67"/>
        <v>77202</v>
      </c>
      <c r="V126" s="40">
        <v>77202</v>
      </c>
      <c r="W126" s="40">
        <f t="shared" si="68"/>
        <v>0</v>
      </c>
      <c r="X126" s="40">
        <f t="shared" si="69"/>
        <v>8578.5</v>
      </c>
      <c r="Y126" s="39">
        <f t="shared" si="70"/>
        <v>0</v>
      </c>
      <c r="Z126" s="43"/>
    </row>
    <row r="127" spans="1:26" s="4" customFormat="1" ht="27" hidden="1" customHeight="1" x14ac:dyDescent="0.15">
      <c r="A127" s="17" t="s">
        <v>253</v>
      </c>
      <c r="B127" s="27" t="s">
        <v>254</v>
      </c>
      <c r="C127" s="24" t="s">
        <v>259</v>
      </c>
      <c r="D127" s="19">
        <f t="shared" si="60"/>
        <v>50542</v>
      </c>
      <c r="E127" s="20">
        <v>30430</v>
      </c>
      <c r="F127" s="20">
        <v>0</v>
      </c>
      <c r="G127" s="20">
        <v>20112</v>
      </c>
      <c r="H127" s="21">
        <v>2</v>
      </c>
      <c r="I127" s="21">
        <v>125</v>
      </c>
      <c r="J127" s="21">
        <v>8</v>
      </c>
      <c r="K127" s="21">
        <v>3</v>
      </c>
      <c r="L127" s="21">
        <v>110</v>
      </c>
      <c r="M127" s="21">
        <v>5</v>
      </c>
      <c r="N127" s="31">
        <f t="shared" si="61"/>
        <v>31275</v>
      </c>
      <c r="O127" s="32">
        <v>0.85</v>
      </c>
      <c r="P127" s="33">
        <f t="shared" si="62"/>
        <v>26584</v>
      </c>
      <c r="Q127" s="31">
        <f t="shared" si="63"/>
        <v>-23958</v>
      </c>
      <c r="R127" s="39">
        <f t="shared" si="64"/>
        <v>164250</v>
      </c>
      <c r="S127" s="40">
        <f t="shared" si="65"/>
        <v>139613</v>
      </c>
      <c r="T127" s="40">
        <f t="shared" si="66"/>
        <v>115655</v>
      </c>
      <c r="U127" s="40">
        <f t="shared" si="67"/>
        <v>104090</v>
      </c>
      <c r="V127" s="40">
        <v>104090</v>
      </c>
      <c r="W127" s="40">
        <f t="shared" si="68"/>
        <v>0</v>
      </c>
      <c r="X127" s="40">
        <f t="shared" si="69"/>
        <v>11565</v>
      </c>
      <c r="Y127" s="39">
        <f t="shared" si="70"/>
        <v>0</v>
      </c>
      <c r="Z127" s="43"/>
    </row>
    <row r="128" spans="1:26" s="4" customFormat="1" ht="27" hidden="1" customHeight="1" x14ac:dyDescent="0.15">
      <c r="A128" s="17" t="s">
        <v>260</v>
      </c>
      <c r="B128" s="27" t="s">
        <v>261</v>
      </c>
      <c r="C128" s="27" t="s">
        <v>261</v>
      </c>
      <c r="D128" s="19">
        <f t="shared" si="60"/>
        <v>77731</v>
      </c>
      <c r="E128" s="20">
        <v>63155</v>
      </c>
      <c r="F128" s="20">
        <v>0</v>
      </c>
      <c r="G128" s="20">
        <v>14576</v>
      </c>
      <c r="H128" s="21">
        <v>3</v>
      </c>
      <c r="I128" s="21">
        <v>492</v>
      </c>
      <c r="J128" s="21">
        <v>17</v>
      </c>
      <c r="K128" s="21">
        <v>4</v>
      </c>
      <c r="L128" s="21">
        <v>492</v>
      </c>
      <c r="M128" s="21">
        <v>17</v>
      </c>
      <c r="N128" s="31">
        <f t="shared" si="61"/>
        <v>74200</v>
      </c>
      <c r="O128" s="32">
        <v>0.85</v>
      </c>
      <c r="P128" s="33">
        <f t="shared" si="62"/>
        <v>63070</v>
      </c>
      <c r="Q128" s="31">
        <f t="shared" si="63"/>
        <v>-14661</v>
      </c>
      <c r="R128" s="39">
        <f t="shared" si="64"/>
        <v>690450</v>
      </c>
      <c r="S128" s="40">
        <f t="shared" si="65"/>
        <v>586883</v>
      </c>
      <c r="T128" s="40">
        <f t="shared" si="66"/>
        <v>572222</v>
      </c>
      <c r="U128" s="40">
        <f t="shared" si="67"/>
        <v>515000</v>
      </c>
      <c r="V128" s="40">
        <v>515000</v>
      </c>
      <c r="W128" s="40">
        <f t="shared" si="68"/>
        <v>0</v>
      </c>
      <c r="X128" s="40">
        <f t="shared" si="69"/>
        <v>57222</v>
      </c>
      <c r="Y128" s="39">
        <f t="shared" si="70"/>
        <v>0</v>
      </c>
      <c r="Z128" s="43"/>
    </row>
    <row r="129" spans="1:26" s="4" customFormat="1" ht="27" hidden="1" customHeight="1" x14ac:dyDescent="0.15">
      <c r="A129" s="17" t="s">
        <v>262</v>
      </c>
      <c r="B129" s="27" t="s">
        <v>263</v>
      </c>
      <c r="C129" s="27" t="s">
        <v>263</v>
      </c>
      <c r="D129" s="19">
        <f t="shared" si="60"/>
        <v>122665.5</v>
      </c>
      <c r="E129" s="20">
        <v>74927.5</v>
      </c>
      <c r="F129" s="20">
        <v>0</v>
      </c>
      <c r="G129" s="20">
        <v>47738</v>
      </c>
      <c r="H129" s="21">
        <v>5</v>
      </c>
      <c r="I129" s="21">
        <v>683</v>
      </c>
      <c r="J129" s="21">
        <v>21</v>
      </c>
      <c r="K129" s="21">
        <v>6</v>
      </c>
      <c r="L129" s="21">
        <v>681</v>
      </c>
      <c r="M129" s="21">
        <v>21</v>
      </c>
      <c r="N129" s="31">
        <f t="shared" si="61"/>
        <v>94600</v>
      </c>
      <c r="O129" s="32">
        <v>0.85</v>
      </c>
      <c r="P129" s="33">
        <f t="shared" si="62"/>
        <v>80410</v>
      </c>
      <c r="Q129" s="31">
        <f t="shared" si="63"/>
        <v>-42255.5</v>
      </c>
      <c r="R129" s="39">
        <f t="shared" si="64"/>
        <v>947100</v>
      </c>
      <c r="S129" s="40">
        <f t="shared" si="65"/>
        <v>805035</v>
      </c>
      <c r="T129" s="40">
        <f t="shared" si="66"/>
        <v>762779.5</v>
      </c>
      <c r="U129" s="40">
        <f t="shared" si="67"/>
        <v>686502</v>
      </c>
      <c r="V129" s="40">
        <v>686502</v>
      </c>
      <c r="W129" s="40">
        <f t="shared" si="68"/>
        <v>0</v>
      </c>
      <c r="X129" s="40">
        <f t="shared" si="69"/>
        <v>76277.5</v>
      </c>
      <c r="Y129" s="39">
        <f t="shared" si="70"/>
        <v>0</v>
      </c>
      <c r="Z129" s="43"/>
    </row>
    <row r="130" spans="1:26" s="4" customFormat="1" ht="27" hidden="1" customHeight="1" x14ac:dyDescent="0.15">
      <c r="A130" s="14" t="s">
        <v>264</v>
      </c>
      <c r="B130" s="25" t="s">
        <v>265</v>
      </c>
      <c r="C130" s="25" t="s">
        <v>265</v>
      </c>
      <c r="D130" s="23">
        <f>D131</f>
        <v>80161</v>
      </c>
      <c r="E130" s="23">
        <f>E131</f>
        <v>76075</v>
      </c>
      <c r="F130" s="23">
        <f>F131</f>
        <v>-4086</v>
      </c>
      <c r="G130" s="23">
        <f>G131</f>
        <v>0</v>
      </c>
      <c r="H130" s="23">
        <f t="shared" ref="H130:Y130" si="76">H131</f>
        <v>2</v>
      </c>
      <c r="I130" s="23">
        <f t="shared" si="76"/>
        <v>1721</v>
      </c>
      <c r="J130" s="23">
        <f t="shared" si="76"/>
        <v>2</v>
      </c>
      <c r="K130" s="23">
        <f t="shared" si="76"/>
        <v>15</v>
      </c>
      <c r="L130" s="23">
        <f t="shared" si="76"/>
        <v>1735</v>
      </c>
      <c r="M130" s="23">
        <f t="shared" si="76"/>
        <v>24</v>
      </c>
      <c r="N130" s="23">
        <f t="shared" si="76"/>
        <v>71300</v>
      </c>
      <c r="O130" s="23"/>
      <c r="P130" s="23">
        <f>P131</f>
        <v>60605</v>
      </c>
      <c r="Q130" s="23">
        <f t="shared" si="76"/>
        <v>-19556</v>
      </c>
      <c r="R130" s="23">
        <f t="shared" si="76"/>
        <v>2298650</v>
      </c>
      <c r="S130" s="23">
        <f t="shared" si="76"/>
        <v>1953853</v>
      </c>
      <c r="T130" s="23">
        <f t="shared" si="76"/>
        <v>1934297</v>
      </c>
      <c r="U130" s="23">
        <f t="shared" si="76"/>
        <v>1740867</v>
      </c>
      <c r="V130" s="23">
        <f t="shared" si="76"/>
        <v>1740867</v>
      </c>
      <c r="W130" s="23">
        <f t="shared" si="76"/>
        <v>0</v>
      </c>
      <c r="X130" s="23">
        <f t="shared" si="76"/>
        <v>193430</v>
      </c>
      <c r="Y130" s="23">
        <f t="shared" si="76"/>
        <v>0</v>
      </c>
      <c r="Z130" s="43"/>
    </row>
    <row r="131" spans="1:26" s="4" customFormat="1" ht="27" hidden="1" customHeight="1" x14ac:dyDescent="0.15">
      <c r="A131" s="17" t="s">
        <v>264</v>
      </c>
      <c r="B131" s="27" t="s">
        <v>265</v>
      </c>
      <c r="C131" s="27" t="s">
        <v>265</v>
      </c>
      <c r="D131" s="19">
        <f t="shared" si="60"/>
        <v>80161</v>
      </c>
      <c r="E131" s="20">
        <v>76075</v>
      </c>
      <c r="F131" s="20">
        <v>-4086</v>
      </c>
      <c r="G131" s="20">
        <v>0</v>
      </c>
      <c r="H131" s="21">
        <v>2</v>
      </c>
      <c r="I131" s="21">
        <v>1721</v>
      </c>
      <c r="J131" s="21">
        <v>2</v>
      </c>
      <c r="K131" s="21">
        <v>15</v>
      </c>
      <c r="L131" s="21">
        <v>1735</v>
      </c>
      <c r="M131" s="21">
        <v>24</v>
      </c>
      <c r="N131" s="31">
        <f t="shared" si="61"/>
        <v>71300</v>
      </c>
      <c r="O131" s="32">
        <v>0.85</v>
      </c>
      <c r="P131" s="33">
        <f t="shared" si="62"/>
        <v>60605</v>
      </c>
      <c r="Q131" s="31">
        <f t="shared" si="63"/>
        <v>-19556</v>
      </c>
      <c r="R131" s="39">
        <f t="shared" si="64"/>
        <v>2298650</v>
      </c>
      <c r="S131" s="40">
        <f t="shared" si="65"/>
        <v>1953853</v>
      </c>
      <c r="T131" s="40">
        <f t="shared" si="66"/>
        <v>1934297</v>
      </c>
      <c r="U131" s="40">
        <f t="shared" si="67"/>
        <v>1740867</v>
      </c>
      <c r="V131" s="40">
        <v>1740867</v>
      </c>
      <c r="W131" s="40">
        <f t="shared" si="68"/>
        <v>0</v>
      </c>
      <c r="X131" s="40">
        <f t="shared" si="69"/>
        <v>193430</v>
      </c>
      <c r="Y131" s="39">
        <f t="shared" si="70"/>
        <v>0</v>
      </c>
      <c r="Z131" s="43"/>
    </row>
    <row r="132" spans="1:26" s="4" customFormat="1" ht="27" hidden="1" customHeight="1" x14ac:dyDescent="0.15">
      <c r="A132" s="14" t="s">
        <v>266</v>
      </c>
      <c r="B132" s="25" t="s">
        <v>267</v>
      </c>
      <c r="C132" s="25" t="s">
        <v>267</v>
      </c>
      <c r="D132" s="23">
        <f>D133</f>
        <v>242131</v>
      </c>
      <c r="E132" s="23">
        <f>E133</f>
        <v>158695</v>
      </c>
      <c r="F132" s="23">
        <f>F133</f>
        <v>0</v>
      </c>
      <c r="G132" s="23">
        <f>G133</f>
        <v>83436</v>
      </c>
      <c r="H132" s="23">
        <f t="shared" ref="H132:Y132" si="77">H133</f>
        <v>6</v>
      </c>
      <c r="I132" s="23">
        <f t="shared" si="77"/>
        <v>643</v>
      </c>
      <c r="J132" s="23">
        <f t="shared" si="77"/>
        <v>27</v>
      </c>
      <c r="K132" s="23">
        <f t="shared" si="77"/>
        <v>12</v>
      </c>
      <c r="L132" s="23">
        <f t="shared" si="77"/>
        <v>667</v>
      </c>
      <c r="M132" s="23">
        <f t="shared" si="77"/>
        <v>25</v>
      </c>
      <c r="N132" s="23">
        <f t="shared" si="77"/>
        <v>122600</v>
      </c>
      <c r="O132" s="23"/>
      <c r="P132" s="23">
        <f>P133</f>
        <v>104210</v>
      </c>
      <c r="Q132" s="23">
        <f t="shared" si="77"/>
        <v>-137921</v>
      </c>
      <c r="R132" s="23">
        <f t="shared" si="77"/>
        <v>960000</v>
      </c>
      <c r="S132" s="23">
        <f t="shared" si="77"/>
        <v>816000</v>
      </c>
      <c r="T132" s="23">
        <f t="shared" si="77"/>
        <v>678079</v>
      </c>
      <c r="U132" s="23">
        <f t="shared" si="77"/>
        <v>610271</v>
      </c>
      <c r="V132" s="23">
        <f t="shared" si="77"/>
        <v>610271</v>
      </c>
      <c r="W132" s="23">
        <f t="shared" si="77"/>
        <v>0</v>
      </c>
      <c r="X132" s="23">
        <f t="shared" si="77"/>
        <v>67808</v>
      </c>
      <c r="Y132" s="23">
        <f t="shared" si="77"/>
        <v>0</v>
      </c>
      <c r="Z132" s="43"/>
    </row>
    <row r="133" spans="1:26" s="4" customFormat="1" ht="27" hidden="1" customHeight="1" x14ac:dyDescent="0.15">
      <c r="A133" s="17" t="s">
        <v>266</v>
      </c>
      <c r="B133" s="27" t="s">
        <v>267</v>
      </c>
      <c r="C133" s="27" t="s">
        <v>267</v>
      </c>
      <c r="D133" s="19">
        <f>E133-F133+G133</f>
        <v>242131</v>
      </c>
      <c r="E133" s="20">
        <v>158695</v>
      </c>
      <c r="F133" s="20">
        <v>0</v>
      </c>
      <c r="G133" s="20">
        <v>83436</v>
      </c>
      <c r="H133" s="21">
        <v>6</v>
      </c>
      <c r="I133" s="21">
        <v>643</v>
      </c>
      <c r="J133" s="21">
        <v>27</v>
      </c>
      <c r="K133" s="21">
        <v>12</v>
      </c>
      <c r="L133" s="21">
        <v>667</v>
      </c>
      <c r="M133" s="21">
        <v>25</v>
      </c>
      <c r="N133" s="31">
        <f>(H133+K133)*1250+(J133+M133)*1925</f>
        <v>122600</v>
      </c>
      <c r="O133" s="32">
        <v>0.85</v>
      </c>
      <c r="P133" s="33">
        <f t="shared" ref="P133:P163" si="78">ROUND(N133*O133,0)</f>
        <v>104210</v>
      </c>
      <c r="Q133" s="31">
        <f>P133-D133</f>
        <v>-137921</v>
      </c>
      <c r="R133" s="39">
        <f t="shared" ref="R133:R163" si="79">ROUND(K133*2500+L133*1250+M133*3850,0)</f>
        <v>960000</v>
      </c>
      <c r="S133" s="40">
        <f t="shared" ref="S133:S163" si="80">ROUND(R133*O133,0)</f>
        <v>816000</v>
      </c>
      <c r="T133" s="40">
        <f>IF((S133+Q133)&lt;=0,0,S133+Q133)</f>
        <v>678079</v>
      </c>
      <c r="U133" s="40">
        <f t="shared" ref="U133:U163" si="81">ROUND(T133*0.9,0)</f>
        <v>610271</v>
      </c>
      <c r="V133" s="40">
        <v>610271</v>
      </c>
      <c r="W133" s="40">
        <f>U133-V133</f>
        <v>0</v>
      </c>
      <c r="X133" s="40">
        <f>T133-U133</f>
        <v>67808</v>
      </c>
      <c r="Y133" s="39">
        <f>IF(S133+Q133&lt;0,S133+Q133,0)</f>
        <v>0</v>
      </c>
      <c r="Z133" s="43"/>
    </row>
    <row r="134" spans="1:26" s="4" customFormat="1" ht="27" hidden="1" customHeight="1" x14ac:dyDescent="0.15">
      <c r="A134" s="14" t="s">
        <v>268</v>
      </c>
      <c r="B134" s="22" t="s">
        <v>269</v>
      </c>
      <c r="C134" s="22" t="s">
        <v>269</v>
      </c>
      <c r="D134" s="26">
        <f>D135</f>
        <v>72224</v>
      </c>
      <c r="E134" s="26">
        <f>E135</f>
        <v>69020</v>
      </c>
      <c r="F134" s="26">
        <f>F135</f>
        <v>0</v>
      </c>
      <c r="G134" s="26">
        <f>G135</f>
        <v>3204</v>
      </c>
      <c r="H134" s="26">
        <f t="shared" ref="H134:Y134" si="82">H135</f>
        <v>8</v>
      </c>
      <c r="I134" s="26">
        <f t="shared" si="82"/>
        <v>648</v>
      </c>
      <c r="J134" s="26">
        <f t="shared" si="82"/>
        <v>16</v>
      </c>
      <c r="K134" s="26">
        <f t="shared" si="82"/>
        <v>15</v>
      </c>
      <c r="L134" s="26">
        <f t="shared" si="82"/>
        <v>667</v>
      </c>
      <c r="M134" s="26">
        <f t="shared" si="82"/>
        <v>18</v>
      </c>
      <c r="N134" s="26">
        <f t="shared" si="82"/>
        <v>94200</v>
      </c>
      <c r="O134" s="26"/>
      <c r="P134" s="26">
        <f>P135</f>
        <v>80070</v>
      </c>
      <c r="Q134" s="26">
        <f t="shared" si="82"/>
        <v>7846</v>
      </c>
      <c r="R134" s="26">
        <f t="shared" si="82"/>
        <v>940550</v>
      </c>
      <c r="S134" s="26">
        <f t="shared" si="82"/>
        <v>799468</v>
      </c>
      <c r="T134" s="26">
        <f t="shared" si="82"/>
        <v>807314</v>
      </c>
      <c r="U134" s="26">
        <f t="shared" si="82"/>
        <v>726583</v>
      </c>
      <c r="V134" s="26">
        <f t="shared" si="82"/>
        <v>726583</v>
      </c>
      <c r="W134" s="26">
        <f t="shared" si="82"/>
        <v>0</v>
      </c>
      <c r="X134" s="26">
        <f t="shared" si="82"/>
        <v>80731</v>
      </c>
      <c r="Y134" s="26">
        <f t="shared" si="82"/>
        <v>0</v>
      </c>
      <c r="Z134" s="43"/>
    </row>
    <row r="135" spans="1:26" s="4" customFormat="1" ht="27" hidden="1" customHeight="1" x14ac:dyDescent="0.15">
      <c r="A135" s="17" t="s">
        <v>268</v>
      </c>
      <c r="B135" s="24" t="s">
        <v>269</v>
      </c>
      <c r="C135" s="24" t="s">
        <v>269</v>
      </c>
      <c r="D135" s="19">
        <f>E135-F135+G135</f>
        <v>72224</v>
      </c>
      <c r="E135" s="20">
        <v>69020</v>
      </c>
      <c r="F135" s="20">
        <v>0</v>
      </c>
      <c r="G135" s="20">
        <v>3204</v>
      </c>
      <c r="H135" s="21">
        <v>8</v>
      </c>
      <c r="I135" s="21">
        <v>648</v>
      </c>
      <c r="J135" s="21">
        <v>16</v>
      </c>
      <c r="K135" s="21">
        <v>15</v>
      </c>
      <c r="L135" s="21">
        <v>667</v>
      </c>
      <c r="M135" s="21">
        <v>18</v>
      </c>
      <c r="N135" s="31">
        <f>(H135+K135)*1250+(J135+M135)*1925</f>
        <v>94200</v>
      </c>
      <c r="O135" s="32">
        <v>0.85</v>
      </c>
      <c r="P135" s="33">
        <f t="shared" si="78"/>
        <v>80070</v>
      </c>
      <c r="Q135" s="31">
        <f>P135-D135</f>
        <v>7846</v>
      </c>
      <c r="R135" s="39">
        <f t="shared" si="79"/>
        <v>940550</v>
      </c>
      <c r="S135" s="40">
        <f t="shared" si="80"/>
        <v>799468</v>
      </c>
      <c r="T135" s="40">
        <f>IF((S135+Q135)&lt;=0,0,S135+Q135)</f>
        <v>807314</v>
      </c>
      <c r="U135" s="40">
        <f t="shared" si="81"/>
        <v>726583</v>
      </c>
      <c r="V135" s="40">
        <v>726583</v>
      </c>
      <c r="W135" s="40">
        <f>U135-V135</f>
        <v>0</v>
      </c>
      <c r="X135" s="40">
        <f>T135-U135</f>
        <v>80731</v>
      </c>
      <c r="Y135" s="39">
        <f>IF(S135+Q135&lt;0,S135+Q135,0)</f>
        <v>0</v>
      </c>
      <c r="Z135" s="43"/>
    </row>
    <row r="136" spans="1:26" s="4" customFormat="1" ht="27" hidden="1" customHeight="1" x14ac:dyDescent="0.15">
      <c r="A136" s="14" t="s">
        <v>270</v>
      </c>
      <c r="B136" s="22" t="s">
        <v>271</v>
      </c>
      <c r="C136" s="22" t="s">
        <v>271</v>
      </c>
      <c r="D136" s="23">
        <f>SUM(D137:D142)</f>
        <v>564314</v>
      </c>
      <c r="E136" s="23">
        <f>SUM(E137:E142)</f>
        <v>363035</v>
      </c>
      <c r="F136" s="23">
        <f>SUM(F137:F142)</f>
        <v>0</v>
      </c>
      <c r="G136" s="23">
        <f>SUM(G137:G142)</f>
        <v>201279</v>
      </c>
      <c r="H136" s="23">
        <f t="shared" ref="H136:Y136" si="83">SUM(H137:H142)</f>
        <v>13</v>
      </c>
      <c r="I136" s="23">
        <f t="shared" si="83"/>
        <v>2828</v>
      </c>
      <c r="J136" s="23">
        <f t="shared" si="83"/>
        <v>108</v>
      </c>
      <c r="K136" s="23">
        <f t="shared" si="83"/>
        <v>21</v>
      </c>
      <c r="L136" s="23">
        <f t="shared" si="83"/>
        <v>2707</v>
      </c>
      <c r="M136" s="23">
        <f t="shared" si="83"/>
        <v>93</v>
      </c>
      <c r="N136" s="23">
        <f t="shared" si="83"/>
        <v>429425</v>
      </c>
      <c r="O136" s="23"/>
      <c r="P136" s="23">
        <f>SUM(P137:P142)</f>
        <v>365012</v>
      </c>
      <c r="Q136" s="23">
        <f t="shared" si="83"/>
        <v>-199302</v>
      </c>
      <c r="R136" s="23">
        <f t="shared" si="83"/>
        <v>3794300</v>
      </c>
      <c r="S136" s="23">
        <f t="shared" si="83"/>
        <v>3225156</v>
      </c>
      <c r="T136" s="23">
        <f t="shared" si="83"/>
        <v>3025854</v>
      </c>
      <c r="U136" s="23">
        <f t="shared" si="83"/>
        <v>2723269</v>
      </c>
      <c r="V136" s="23">
        <f t="shared" si="83"/>
        <v>2194197</v>
      </c>
      <c r="W136" s="23">
        <f t="shared" si="83"/>
        <v>529072</v>
      </c>
      <c r="X136" s="23">
        <f t="shared" si="83"/>
        <v>302585</v>
      </c>
      <c r="Y136" s="23">
        <f t="shared" si="83"/>
        <v>0</v>
      </c>
      <c r="Z136" s="43"/>
    </row>
    <row r="137" spans="1:26" s="4" customFormat="1" ht="27" hidden="1" customHeight="1" x14ac:dyDescent="0.15">
      <c r="A137" s="17" t="s">
        <v>272</v>
      </c>
      <c r="B137" s="24" t="s">
        <v>273</v>
      </c>
      <c r="C137" s="24" t="s">
        <v>274</v>
      </c>
      <c r="D137" s="19">
        <f>E137-F137+G137</f>
        <v>29439</v>
      </c>
      <c r="E137" s="20">
        <v>26010</v>
      </c>
      <c r="F137" s="20">
        <v>0</v>
      </c>
      <c r="G137" s="20">
        <v>3429</v>
      </c>
      <c r="H137" s="21">
        <v>1</v>
      </c>
      <c r="I137" s="21">
        <v>167</v>
      </c>
      <c r="J137" s="21">
        <v>8</v>
      </c>
      <c r="K137" s="21">
        <v>3</v>
      </c>
      <c r="L137" s="21">
        <v>163</v>
      </c>
      <c r="M137" s="21">
        <v>10</v>
      </c>
      <c r="N137" s="31">
        <f>(H137+K137)*1250+(J137+M137)*1925</f>
        <v>39650</v>
      </c>
      <c r="O137" s="32">
        <v>0.85</v>
      </c>
      <c r="P137" s="33">
        <f t="shared" si="78"/>
        <v>33703</v>
      </c>
      <c r="Q137" s="31">
        <f>P137-D137</f>
        <v>4264</v>
      </c>
      <c r="R137" s="39">
        <f t="shared" si="79"/>
        <v>249750</v>
      </c>
      <c r="S137" s="40">
        <f t="shared" si="80"/>
        <v>212288</v>
      </c>
      <c r="T137" s="40">
        <f>IF((S137+Q137)&lt;=0,0,S137+Q137)</f>
        <v>216552</v>
      </c>
      <c r="U137" s="40">
        <f t="shared" si="81"/>
        <v>194897</v>
      </c>
      <c r="V137" s="40">
        <v>194897</v>
      </c>
      <c r="W137" s="40">
        <f>U137-V137</f>
        <v>0</v>
      </c>
      <c r="X137" s="40">
        <f>T137-U137</f>
        <v>21655</v>
      </c>
      <c r="Y137" s="39">
        <f>IF(S137+Q137&lt;0,S137+Q137,0)</f>
        <v>0</v>
      </c>
      <c r="Z137" s="43"/>
    </row>
    <row r="138" spans="1:26" s="4" customFormat="1" ht="27" hidden="1" customHeight="1" x14ac:dyDescent="0.15">
      <c r="A138" s="17" t="s">
        <v>275</v>
      </c>
      <c r="B138" s="24" t="s">
        <v>276</v>
      </c>
      <c r="C138" s="24" t="s">
        <v>276</v>
      </c>
      <c r="D138" s="19">
        <f>E138-F138+G138</f>
        <v>79437</v>
      </c>
      <c r="E138" s="20">
        <v>56100</v>
      </c>
      <c r="F138" s="20">
        <v>0</v>
      </c>
      <c r="G138" s="20">
        <v>23337</v>
      </c>
      <c r="H138" s="21">
        <v>4</v>
      </c>
      <c r="I138" s="21">
        <v>382</v>
      </c>
      <c r="J138" s="21">
        <v>13</v>
      </c>
      <c r="K138" s="21">
        <v>7</v>
      </c>
      <c r="L138" s="21">
        <v>388</v>
      </c>
      <c r="M138" s="21">
        <v>14</v>
      </c>
      <c r="N138" s="31">
        <f>(H138+K138)*1250+(J138+M138)*1925</f>
        <v>65725</v>
      </c>
      <c r="O138" s="32">
        <v>0.85</v>
      </c>
      <c r="P138" s="33">
        <f t="shared" si="78"/>
        <v>55866</v>
      </c>
      <c r="Q138" s="31">
        <f>P138-D138</f>
        <v>-23571</v>
      </c>
      <c r="R138" s="39">
        <f t="shared" si="79"/>
        <v>556400</v>
      </c>
      <c r="S138" s="40">
        <f t="shared" si="80"/>
        <v>472940</v>
      </c>
      <c r="T138" s="40">
        <f>IF((S138+Q138)&lt;=0,0,S138+Q138)</f>
        <v>449369</v>
      </c>
      <c r="U138" s="40">
        <f t="shared" si="81"/>
        <v>404432</v>
      </c>
      <c r="V138" s="40">
        <v>404432</v>
      </c>
      <c r="W138" s="40">
        <f>U138-V138</f>
        <v>0</v>
      </c>
      <c r="X138" s="40">
        <f>T138-U138</f>
        <v>44937</v>
      </c>
      <c r="Y138" s="39">
        <f>IF(S138+Q138&lt;0,S138+Q138,0)</f>
        <v>0</v>
      </c>
      <c r="Z138" s="43"/>
    </row>
    <row r="139" spans="1:26" s="4" customFormat="1" ht="27" hidden="1" customHeight="1" x14ac:dyDescent="0.15">
      <c r="A139" s="17" t="s">
        <v>277</v>
      </c>
      <c r="B139" s="24" t="s">
        <v>278</v>
      </c>
      <c r="C139" s="24" t="s">
        <v>279</v>
      </c>
      <c r="D139" s="19">
        <f>E139-F139+G139</f>
        <v>10472</v>
      </c>
      <c r="E139" s="20">
        <v>6545</v>
      </c>
      <c r="F139" s="20">
        <v>0</v>
      </c>
      <c r="G139" s="20">
        <v>3927</v>
      </c>
      <c r="H139" s="21">
        <v>0</v>
      </c>
      <c r="I139" s="21">
        <v>51</v>
      </c>
      <c r="J139" s="21">
        <v>2</v>
      </c>
      <c r="K139" s="21">
        <v>0</v>
      </c>
      <c r="L139" s="21">
        <v>55</v>
      </c>
      <c r="M139" s="21">
        <v>3</v>
      </c>
      <c r="N139" s="31">
        <f>(H139+K139)*1250+(J139+M139)*1925</f>
        <v>9625</v>
      </c>
      <c r="O139" s="32">
        <v>0.85</v>
      </c>
      <c r="P139" s="33">
        <f t="shared" si="78"/>
        <v>8181</v>
      </c>
      <c r="Q139" s="31">
        <f>P139-D139</f>
        <v>-2291</v>
      </c>
      <c r="R139" s="39">
        <f t="shared" si="79"/>
        <v>80300</v>
      </c>
      <c r="S139" s="40">
        <f t="shared" si="80"/>
        <v>68255</v>
      </c>
      <c r="T139" s="40">
        <f>IF((S139+Q139)&lt;=0,0,S139+Q139)</f>
        <v>65964</v>
      </c>
      <c r="U139" s="40">
        <f t="shared" si="81"/>
        <v>59368</v>
      </c>
      <c r="V139" s="40">
        <v>59368</v>
      </c>
      <c r="W139" s="40">
        <f>U139-V139</f>
        <v>0</v>
      </c>
      <c r="X139" s="40">
        <f>T139-U139</f>
        <v>6596</v>
      </c>
      <c r="Y139" s="39">
        <f>IF(S139+Q139&lt;0,S139+Q139,0)</f>
        <v>0</v>
      </c>
      <c r="Z139" s="43"/>
    </row>
    <row r="140" spans="1:26" s="4" customFormat="1" ht="27" hidden="1" customHeight="1" x14ac:dyDescent="0.15">
      <c r="A140" s="17" t="s">
        <v>277</v>
      </c>
      <c r="B140" s="24" t="s">
        <v>278</v>
      </c>
      <c r="C140" s="24" t="s">
        <v>280</v>
      </c>
      <c r="D140" s="19">
        <f t="shared" ref="D140:D170" si="84">E140-F140+G140</f>
        <v>0</v>
      </c>
      <c r="E140" s="20"/>
      <c r="F140" s="20"/>
      <c r="G140" s="20"/>
      <c r="H140" s="21"/>
      <c r="I140" s="21"/>
      <c r="J140" s="21"/>
      <c r="K140" s="21">
        <v>3</v>
      </c>
      <c r="L140" s="21"/>
      <c r="M140" s="21"/>
      <c r="N140" s="31">
        <f>(H140+K140)*1250+(J140+M140)*1925</f>
        <v>3750</v>
      </c>
      <c r="O140" s="32">
        <v>0.85</v>
      </c>
      <c r="P140" s="33">
        <f t="shared" si="78"/>
        <v>3188</v>
      </c>
      <c r="Q140" s="31">
        <f>P140-D140</f>
        <v>3188</v>
      </c>
      <c r="R140" s="39">
        <f t="shared" si="79"/>
        <v>7500</v>
      </c>
      <c r="S140" s="40">
        <f t="shared" si="80"/>
        <v>6375</v>
      </c>
      <c r="T140" s="40">
        <f>IF((S140+Q140)&lt;=0,0,S140+Q140)</f>
        <v>9563</v>
      </c>
      <c r="U140" s="40">
        <f t="shared" si="81"/>
        <v>8607</v>
      </c>
      <c r="V140" s="40">
        <v>8607</v>
      </c>
      <c r="W140" s="40">
        <f>U140-V140</f>
        <v>0</v>
      </c>
      <c r="X140" s="40">
        <f>T140-U140</f>
        <v>956</v>
      </c>
      <c r="Y140" s="39">
        <f>IF(S140+Q140&lt;0,S140+Q140,0)</f>
        <v>0</v>
      </c>
      <c r="Z140" s="43" t="s">
        <v>281</v>
      </c>
    </row>
    <row r="141" spans="1:26" s="4" customFormat="1" ht="27" hidden="1" customHeight="1" x14ac:dyDescent="0.15">
      <c r="A141" s="17" t="s">
        <v>282</v>
      </c>
      <c r="B141" s="24" t="s">
        <v>283</v>
      </c>
      <c r="C141" s="24" t="s">
        <v>283</v>
      </c>
      <c r="D141" s="19">
        <f t="shared" si="84"/>
        <v>191673.5</v>
      </c>
      <c r="E141" s="20">
        <v>120912.5</v>
      </c>
      <c r="F141" s="20">
        <v>0</v>
      </c>
      <c r="G141" s="20">
        <v>70761</v>
      </c>
      <c r="H141" s="21">
        <v>2</v>
      </c>
      <c r="I141" s="21">
        <v>834</v>
      </c>
      <c r="J141" s="21">
        <v>39</v>
      </c>
      <c r="K141" s="21">
        <v>2</v>
      </c>
      <c r="L141" s="21">
        <v>717</v>
      </c>
      <c r="M141" s="21">
        <v>22</v>
      </c>
      <c r="N141" s="31">
        <f t="shared" ref="N141:N164" si="85">(H141+K141)*1250+(J141+M141)*1925</f>
        <v>122425</v>
      </c>
      <c r="O141" s="32">
        <v>0.85</v>
      </c>
      <c r="P141" s="33">
        <f t="shared" si="78"/>
        <v>104061</v>
      </c>
      <c r="Q141" s="31">
        <f t="shared" ref="Q141:Q187" si="86">P141-D141</f>
        <v>-87612.5</v>
      </c>
      <c r="R141" s="39">
        <f t="shared" si="79"/>
        <v>985950</v>
      </c>
      <c r="S141" s="40">
        <f t="shared" si="80"/>
        <v>838058</v>
      </c>
      <c r="T141" s="40">
        <f t="shared" ref="T141:T187" si="87">IF((S141+Q141)&lt;=0,0,S141+Q141)</f>
        <v>750445.5</v>
      </c>
      <c r="U141" s="40">
        <f t="shared" si="81"/>
        <v>675401</v>
      </c>
      <c r="V141" s="40">
        <v>675401</v>
      </c>
      <c r="W141" s="40">
        <f t="shared" ref="W141:W187" si="88">U141-V141</f>
        <v>0</v>
      </c>
      <c r="X141" s="40">
        <f t="shared" ref="X141:X187" si="89">T141-U141</f>
        <v>75044.5</v>
      </c>
      <c r="Y141" s="39">
        <f t="shared" ref="Y141:Y187" si="90">IF(S141+Q141&lt;0,S141+Q141,0)</f>
        <v>0</v>
      </c>
      <c r="Z141" s="43"/>
    </row>
    <row r="142" spans="1:26" s="4" customFormat="1" ht="27" hidden="1" customHeight="1" x14ac:dyDescent="0.15">
      <c r="A142" s="17" t="s">
        <v>284</v>
      </c>
      <c r="B142" s="27" t="s">
        <v>285</v>
      </c>
      <c r="C142" s="27" t="s">
        <v>285</v>
      </c>
      <c r="D142" s="19">
        <f t="shared" si="84"/>
        <v>253292.5</v>
      </c>
      <c r="E142" s="20">
        <v>153467.5</v>
      </c>
      <c r="F142" s="20">
        <v>0</v>
      </c>
      <c r="G142" s="20">
        <v>99825</v>
      </c>
      <c r="H142" s="21">
        <v>6</v>
      </c>
      <c r="I142" s="21">
        <v>1394</v>
      </c>
      <c r="J142" s="21">
        <v>46</v>
      </c>
      <c r="K142" s="21">
        <v>6</v>
      </c>
      <c r="L142" s="21">
        <v>1384</v>
      </c>
      <c r="M142" s="21">
        <v>44</v>
      </c>
      <c r="N142" s="31">
        <f t="shared" si="85"/>
        <v>188250</v>
      </c>
      <c r="O142" s="32">
        <v>0.85</v>
      </c>
      <c r="P142" s="33">
        <f t="shared" si="78"/>
        <v>160013</v>
      </c>
      <c r="Q142" s="31">
        <f t="shared" si="86"/>
        <v>-93279.5</v>
      </c>
      <c r="R142" s="39">
        <f t="shared" si="79"/>
        <v>1914400</v>
      </c>
      <c r="S142" s="40">
        <f t="shared" si="80"/>
        <v>1627240</v>
      </c>
      <c r="T142" s="40">
        <f t="shared" si="87"/>
        <v>1533960.5</v>
      </c>
      <c r="U142" s="40">
        <f t="shared" si="81"/>
        <v>1380564</v>
      </c>
      <c r="V142" s="40">
        <v>851492</v>
      </c>
      <c r="W142" s="40">
        <f t="shared" si="88"/>
        <v>529072</v>
      </c>
      <c r="X142" s="40">
        <f t="shared" si="89"/>
        <v>153396.5</v>
      </c>
      <c r="Y142" s="39">
        <f t="shared" si="90"/>
        <v>0</v>
      </c>
      <c r="Z142" s="43"/>
    </row>
    <row r="143" spans="1:26" s="4" customFormat="1" ht="27" hidden="1" customHeight="1" x14ac:dyDescent="0.15">
      <c r="A143" s="14" t="s">
        <v>286</v>
      </c>
      <c r="B143" s="22" t="s">
        <v>287</v>
      </c>
      <c r="C143" s="22" t="s">
        <v>287</v>
      </c>
      <c r="D143" s="23">
        <f>D144</f>
        <v>230244.5</v>
      </c>
      <c r="E143" s="23">
        <f>E144</f>
        <v>151002.5</v>
      </c>
      <c r="F143" s="23">
        <f>F144</f>
        <v>0</v>
      </c>
      <c r="G143" s="23">
        <f>G144</f>
        <v>79242</v>
      </c>
      <c r="H143" s="23">
        <f t="shared" ref="H143:Y143" si="91">H144</f>
        <v>10</v>
      </c>
      <c r="I143" s="23">
        <f t="shared" si="91"/>
        <v>1154</v>
      </c>
      <c r="J143" s="23">
        <f t="shared" si="91"/>
        <v>38</v>
      </c>
      <c r="K143" s="23">
        <f t="shared" si="91"/>
        <v>19</v>
      </c>
      <c r="L143" s="23">
        <f t="shared" si="91"/>
        <v>1060</v>
      </c>
      <c r="M143" s="23">
        <f t="shared" si="91"/>
        <v>30</v>
      </c>
      <c r="N143" s="23">
        <f t="shared" si="91"/>
        <v>167150</v>
      </c>
      <c r="O143" s="23"/>
      <c r="P143" s="23">
        <f>P144</f>
        <v>142078</v>
      </c>
      <c r="Q143" s="23">
        <f t="shared" si="91"/>
        <v>-88166.5</v>
      </c>
      <c r="R143" s="23">
        <f t="shared" si="91"/>
        <v>1488000</v>
      </c>
      <c r="S143" s="23">
        <f t="shared" si="91"/>
        <v>1264800</v>
      </c>
      <c r="T143" s="23">
        <f t="shared" si="91"/>
        <v>1176633.5</v>
      </c>
      <c r="U143" s="23">
        <f t="shared" si="91"/>
        <v>1058970</v>
      </c>
      <c r="V143" s="23">
        <f t="shared" si="91"/>
        <v>0</v>
      </c>
      <c r="W143" s="23">
        <f t="shared" si="91"/>
        <v>1058970</v>
      </c>
      <c r="X143" s="23">
        <f t="shared" si="91"/>
        <v>117663.5</v>
      </c>
      <c r="Y143" s="23">
        <f t="shared" si="91"/>
        <v>0</v>
      </c>
      <c r="Z143" s="43"/>
    </row>
    <row r="144" spans="1:26" s="4" customFormat="1" ht="27" hidden="1" customHeight="1" x14ac:dyDescent="0.15">
      <c r="A144" s="17" t="s">
        <v>286</v>
      </c>
      <c r="B144" s="24" t="s">
        <v>287</v>
      </c>
      <c r="C144" s="24" t="s">
        <v>287</v>
      </c>
      <c r="D144" s="19">
        <f t="shared" si="84"/>
        <v>230244.5</v>
      </c>
      <c r="E144" s="20">
        <v>151002.5</v>
      </c>
      <c r="F144" s="20">
        <v>0</v>
      </c>
      <c r="G144" s="20">
        <v>79242</v>
      </c>
      <c r="H144" s="21">
        <v>10</v>
      </c>
      <c r="I144" s="21">
        <v>1154</v>
      </c>
      <c r="J144" s="21">
        <v>38</v>
      </c>
      <c r="K144" s="21">
        <v>19</v>
      </c>
      <c r="L144" s="21">
        <v>1060</v>
      </c>
      <c r="M144" s="21">
        <v>30</v>
      </c>
      <c r="N144" s="31">
        <f t="shared" si="85"/>
        <v>167150</v>
      </c>
      <c r="O144" s="32">
        <v>0.85</v>
      </c>
      <c r="P144" s="33">
        <f t="shared" si="78"/>
        <v>142078</v>
      </c>
      <c r="Q144" s="31">
        <f t="shared" si="86"/>
        <v>-88166.5</v>
      </c>
      <c r="R144" s="39">
        <f t="shared" si="79"/>
        <v>1488000</v>
      </c>
      <c r="S144" s="40">
        <f t="shared" si="80"/>
        <v>1264800</v>
      </c>
      <c r="T144" s="40">
        <f t="shared" si="87"/>
        <v>1176633.5</v>
      </c>
      <c r="U144" s="40">
        <f t="shared" si="81"/>
        <v>1058970</v>
      </c>
      <c r="V144" s="40">
        <v>0</v>
      </c>
      <c r="W144" s="40">
        <f t="shared" si="88"/>
        <v>1058970</v>
      </c>
      <c r="X144" s="40">
        <f t="shared" si="89"/>
        <v>117663.5</v>
      </c>
      <c r="Y144" s="39">
        <f t="shared" si="90"/>
        <v>0</v>
      </c>
      <c r="Z144" s="43"/>
    </row>
    <row r="145" spans="1:26" s="4" customFormat="1" ht="27" hidden="1" customHeight="1" x14ac:dyDescent="0.15">
      <c r="A145" s="14" t="s">
        <v>288</v>
      </c>
      <c r="B145" s="22" t="s">
        <v>289</v>
      </c>
      <c r="C145" s="22" t="s">
        <v>289</v>
      </c>
      <c r="D145" s="26">
        <f>D146</f>
        <v>112643</v>
      </c>
      <c r="E145" s="26">
        <f>E146</f>
        <v>104210</v>
      </c>
      <c r="F145" s="26">
        <f>F146</f>
        <v>0</v>
      </c>
      <c r="G145" s="26">
        <f>G146</f>
        <v>8433</v>
      </c>
      <c r="H145" s="26">
        <f t="shared" ref="H145:Y145" si="92">H146</f>
        <v>5</v>
      </c>
      <c r="I145" s="26">
        <f t="shared" si="92"/>
        <v>877</v>
      </c>
      <c r="J145" s="26">
        <f t="shared" si="92"/>
        <v>24</v>
      </c>
      <c r="K145" s="26">
        <f t="shared" si="92"/>
        <v>7</v>
      </c>
      <c r="L145" s="26">
        <f t="shared" si="92"/>
        <v>941</v>
      </c>
      <c r="M145" s="26">
        <f t="shared" si="92"/>
        <v>26</v>
      </c>
      <c r="N145" s="26">
        <f t="shared" si="92"/>
        <v>111250</v>
      </c>
      <c r="O145" s="26"/>
      <c r="P145" s="26">
        <f>P146</f>
        <v>94563</v>
      </c>
      <c r="Q145" s="26">
        <f t="shared" si="92"/>
        <v>-18080</v>
      </c>
      <c r="R145" s="26">
        <f t="shared" si="92"/>
        <v>1293850</v>
      </c>
      <c r="S145" s="26">
        <f t="shared" si="92"/>
        <v>1099773</v>
      </c>
      <c r="T145" s="26">
        <f t="shared" si="92"/>
        <v>1081693</v>
      </c>
      <c r="U145" s="26">
        <f t="shared" si="92"/>
        <v>973524</v>
      </c>
      <c r="V145" s="26">
        <f t="shared" si="92"/>
        <v>0</v>
      </c>
      <c r="W145" s="26">
        <f t="shared" si="92"/>
        <v>973524</v>
      </c>
      <c r="X145" s="26">
        <f t="shared" si="92"/>
        <v>108169</v>
      </c>
      <c r="Y145" s="26">
        <f t="shared" si="92"/>
        <v>0</v>
      </c>
      <c r="Z145" s="43"/>
    </row>
    <row r="146" spans="1:26" s="4" customFormat="1" ht="27" hidden="1" customHeight="1" x14ac:dyDescent="0.15">
      <c r="A146" s="17" t="s">
        <v>288</v>
      </c>
      <c r="B146" s="24" t="s">
        <v>289</v>
      </c>
      <c r="C146" s="24" t="s">
        <v>289</v>
      </c>
      <c r="D146" s="19">
        <f t="shared" si="84"/>
        <v>112643</v>
      </c>
      <c r="E146" s="20">
        <v>104210</v>
      </c>
      <c r="F146" s="20">
        <v>0</v>
      </c>
      <c r="G146" s="20">
        <v>8433</v>
      </c>
      <c r="H146" s="21">
        <v>5</v>
      </c>
      <c r="I146" s="21">
        <v>877</v>
      </c>
      <c r="J146" s="21">
        <v>24</v>
      </c>
      <c r="K146" s="21">
        <v>7</v>
      </c>
      <c r="L146" s="21">
        <v>941</v>
      </c>
      <c r="M146" s="21">
        <v>26</v>
      </c>
      <c r="N146" s="31">
        <f t="shared" si="85"/>
        <v>111250</v>
      </c>
      <c r="O146" s="32">
        <v>0.85</v>
      </c>
      <c r="P146" s="33">
        <f t="shared" si="78"/>
        <v>94563</v>
      </c>
      <c r="Q146" s="31">
        <f t="shared" si="86"/>
        <v>-18080</v>
      </c>
      <c r="R146" s="39">
        <f t="shared" si="79"/>
        <v>1293850</v>
      </c>
      <c r="S146" s="40">
        <f t="shared" si="80"/>
        <v>1099773</v>
      </c>
      <c r="T146" s="40">
        <f t="shared" si="87"/>
        <v>1081693</v>
      </c>
      <c r="U146" s="40">
        <f t="shared" si="81"/>
        <v>973524</v>
      </c>
      <c r="V146" s="40">
        <v>0</v>
      </c>
      <c r="W146" s="40">
        <f t="shared" si="88"/>
        <v>973524</v>
      </c>
      <c r="X146" s="40">
        <f t="shared" si="89"/>
        <v>108169</v>
      </c>
      <c r="Y146" s="39">
        <f t="shared" si="90"/>
        <v>0</v>
      </c>
      <c r="Z146" s="43"/>
    </row>
    <row r="147" spans="1:26" s="4" customFormat="1" ht="27" hidden="1" customHeight="1" x14ac:dyDescent="0.15">
      <c r="A147" s="14" t="s">
        <v>290</v>
      </c>
      <c r="B147" s="22" t="s">
        <v>291</v>
      </c>
      <c r="C147" s="22" t="s">
        <v>291</v>
      </c>
      <c r="D147" s="23">
        <f>SUM(D148:D153)</f>
        <v>655662.5</v>
      </c>
      <c r="E147" s="23">
        <f>SUM(E148:E153)</f>
        <v>478562.5</v>
      </c>
      <c r="F147" s="23">
        <f>SUM(F148:F153)</f>
        <v>-2115</v>
      </c>
      <c r="G147" s="23">
        <f>SUM(G148:G153)</f>
        <v>174985</v>
      </c>
      <c r="H147" s="23">
        <f t="shared" ref="H147:Y147" si="93">SUM(H148:H153)</f>
        <v>184</v>
      </c>
      <c r="I147" s="23">
        <f t="shared" si="93"/>
        <v>411</v>
      </c>
      <c r="J147" s="23">
        <f t="shared" si="93"/>
        <v>25</v>
      </c>
      <c r="K147" s="23">
        <f t="shared" si="93"/>
        <v>244</v>
      </c>
      <c r="L147" s="23">
        <f t="shared" si="93"/>
        <v>335</v>
      </c>
      <c r="M147" s="23">
        <f t="shared" si="93"/>
        <v>24</v>
      </c>
      <c r="N147" s="23">
        <f t="shared" si="93"/>
        <v>629325</v>
      </c>
      <c r="O147" s="23"/>
      <c r="P147" s="23">
        <f>SUM(P148:P153)</f>
        <v>409062</v>
      </c>
      <c r="Q147" s="23">
        <f t="shared" si="93"/>
        <v>-246600.5</v>
      </c>
      <c r="R147" s="23">
        <f t="shared" si="93"/>
        <v>1121150</v>
      </c>
      <c r="S147" s="23">
        <f t="shared" si="93"/>
        <v>728749</v>
      </c>
      <c r="T147" s="23">
        <f t="shared" si="93"/>
        <v>482148.5</v>
      </c>
      <c r="U147" s="23">
        <f t="shared" si="93"/>
        <v>433934</v>
      </c>
      <c r="V147" s="23">
        <f t="shared" si="93"/>
        <v>0</v>
      </c>
      <c r="W147" s="23">
        <f t="shared" si="93"/>
        <v>433934</v>
      </c>
      <c r="X147" s="23">
        <f t="shared" si="93"/>
        <v>48214.5</v>
      </c>
      <c r="Y147" s="23">
        <f t="shared" si="93"/>
        <v>0</v>
      </c>
      <c r="Z147" s="43"/>
    </row>
    <row r="148" spans="1:26" s="4" customFormat="1" ht="27" hidden="1" customHeight="1" x14ac:dyDescent="0.15">
      <c r="A148" s="17" t="s">
        <v>292</v>
      </c>
      <c r="B148" s="24" t="s">
        <v>293</v>
      </c>
      <c r="C148" s="24" t="s">
        <v>294</v>
      </c>
      <c r="D148" s="19">
        <f t="shared" si="84"/>
        <v>317551.5</v>
      </c>
      <c r="E148" s="20">
        <v>218627.5</v>
      </c>
      <c r="F148" s="20">
        <v>0</v>
      </c>
      <c r="G148" s="20">
        <v>98924</v>
      </c>
      <c r="H148" s="21">
        <v>99</v>
      </c>
      <c r="I148" s="21">
        <v>52</v>
      </c>
      <c r="J148" s="21">
        <v>0</v>
      </c>
      <c r="K148" s="21">
        <v>115</v>
      </c>
      <c r="L148" s="21">
        <v>17</v>
      </c>
      <c r="M148" s="21">
        <v>1</v>
      </c>
      <c r="N148" s="31">
        <f t="shared" si="85"/>
        <v>269425</v>
      </c>
      <c r="O148" s="32">
        <v>0.65</v>
      </c>
      <c r="P148" s="33">
        <f t="shared" si="78"/>
        <v>175126</v>
      </c>
      <c r="Q148" s="31">
        <f t="shared" si="86"/>
        <v>-142425.5</v>
      </c>
      <c r="R148" s="39">
        <f t="shared" si="79"/>
        <v>312600</v>
      </c>
      <c r="S148" s="40">
        <f t="shared" si="80"/>
        <v>203190</v>
      </c>
      <c r="T148" s="40">
        <f t="shared" si="87"/>
        <v>60764.5</v>
      </c>
      <c r="U148" s="40">
        <f t="shared" si="81"/>
        <v>54688</v>
      </c>
      <c r="V148" s="40">
        <v>0</v>
      </c>
      <c r="W148" s="40">
        <f t="shared" si="88"/>
        <v>54688</v>
      </c>
      <c r="X148" s="40">
        <f t="shared" si="89"/>
        <v>6076.5</v>
      </c>
      <c r="Y148" s="39">
        <f t="shared" si="90"/>
        <v>0</v>
      </c>
      <c r="Z148" s="43"/>
    </row>
    <row r="149" spans="1:26" s="4" customFormat="1" ht="27" hidden="1" customHeight="1" x14ac:dyDescent="0.15">
      <c r="A149" s="17" t="s">
        <v>295</v>
      </c>
      <c r="B149" s="24" t="s">
        <v>296</v>
      </c>
      <c r="C149" s="24" t="s">
        <v>296</v>
      </c>
      <c r="D149" s="19">
        <f t="shared" si="84"/>
        <v>148253</v>
      </c>
      <c r="E149" s="20">
        <v>98280</v>
      </c>
      <c r="F149" s="20">
        <v>0</v>
      </c>
      <c r="G149" s="20">
        <v>49973</v>
      </c>
      <c r="H149" s="21">
        <v>25</v>
      </c>
      <c r="I149" s="21">
        <v>42</v>
      </c>
      <c r="J149" s="21">
        <v>10</v>
      </c>
      <c r="K149" s="21">
        <v>42</v>
      </c>
      <c r="L149" s="21">
        <v>25</v>
      </c>
      <c r="M149" s="21">
        <v>6</v>
      </c>
      <c r="N149" s="31">
        <f t="shared" si="85"/>
        <v>114550</v>
      </c>
      <c r="O149" s="32">
        <v>0.65</v>
      </c>
      <c r="P149" s="33">
        <f t="shared" si="78"/>
        <v>74458</v>
      </c>
      <c r="Q149" s="31">
        <f t="shared" si="86"/>
        <v>-73795</v>
      </c>
      <c r="R149" s="39">
        <f t="shared" si="79"/>
        <v>159350</v>
      </c>
      <c r="S149" s="40">
        <f t="shared" si="80"/>
        <v>103578</v>
      </c>
      <c r="T149" s="40">
        <f t="shared" si="87"/>
        <v>29783</v>
      </c>
      <c r="U149" s="40">
        <f t="shared" si="81"/>
        <v>26805</v>
      </c>
      <c r="V149" s="40">
        <v>0</v>
      </c>
      <c r="W149" s="40">
        <f t="shared" si="88"/>
        <v>26805</v>
      </c>
      <c r="X149" s="40">
        <f t="shared" si="89"/>
        <v>2978</v>
      </c>
      <c r="Y149" s="39">
        <f t="shared" si="90"/>
        <v>0</v>
      </c>
      <c r="Z149" s="43"/>
    </row>
    <row r="150" spans="1:26" s="4" customFormat="1" ht="27" hidden="1" customHeight="1" x14ac:dyDescent="0.15">
      <c r="A150" s="17" t="s">
        <v>297</v>
      </c>
      <c r="B150" s="24" t="s">
        <v>298</v>
      </c>
      <c r="C150" s="24" t="s">
        <v>298</v>
      </c>
      <c r="D150" s="19">
        <f t="shared" si="84"/>
        <v>33863.5</v>
      </c>
      <c r="E150" s="20">
        <v>25382.5</v>
      </c>
      <c r="F150" s="20">
        <v>0</v>
      </c>
      <c r="G150" s="20">
        <v>8481</v>
      </c>
      <c r="H150" s="21">
        <v>8</v>
      </c>
      <c r="I150" s="21">
        <v>44</v>
      </c>
      <c r="J150" s="21">
        <v>1</v>
      </c>
      <c r="K150" s="21">
        <v>10</v>
      </c>
      <c r="L150" s="21">
        <v>29</v>
      </c>
      <c r="M150" s="21">
        <v>2</v>
      </c>
      <c r="N150" s="31">
        <f t="shared" si="85"/>
        <v>28275</v>
      </c>
      <c r="O150" s="32">
        <v>0.65</v>
      </c>
      <c r="P150" s="33">
        <f t="shared" si="78"/>
        <v>18379</v>
      </c>
      <c r="Q150" s="31">
        <f t="shared" si="86"/>
        <v>-15484.5</v>
      </c>
      <c r="R150" s="39">
        <f t="shared" si="79"/>
        <v>68950</v>
      </c>
      <c r="S150" s="40">
        <f t="shared" si="80"/>
        <v>44818</v>
      </c>
      <c r="T150" s="40">
        <f t="shared" si="87"/>
        <v>29333.5</v>
      </c>
      <c r="U150" s="40">
        <f t="shared" si="81"/>
        <v>26400</v>
      </c>
      <c r="V150" s="40">
        <v>0</v>
      </c>
      <c r="W150" s="40">
        <f t="shared" si="88"/>
        <v>26400</v>
      </c>
      <c r="X150" s="40">
        <f t="shared" si="89"/>
        <v>2933.5</v>
      </c>
      <c r="Y150" s="39">
        <f t="shared" si="90"/>
        <v>0</v>
      </c>
      <c r="Z150" s="43"/>
    </row>
    <row r="151" spans="1:26" s="4" customFormat="1" ht="27" hidden="1" customHeight="1" x14ac:dyDescent="0.15">
      <c r="A151" s="17" t="s">
        <v>299</v>
      </c>
      <c r="B151" s="24" t="s">
        <v>300</v>
      </c>
      <c r="C151" s="24" t="s">
        <v>300</v>
      </c>
      <c r="D151" s="19">
        <f t="shared" si="84"/>
        <v>43747.5</v>
      </c>
      <c r="E151" s="20">
        <v>41632.5</v>
      </c>
      <c r="F151" s="20">
        <v>-2115</v>
      </c>
      <c r="G151" s="20">
        <v>0</v>
      </c>
      <c r="H151" s="21">
        <v>15</v>
      </c>
      <c r="I151" s="21">
        <v>100</v>
      </c>
      <c r="J151" s="21">
        <v>10</v>
      </c>
      <c r="K151" s="21">
        <v>31</v>
      </c>
      <c r="L151" s="21">
        <v>89</v>
      </c>
      <c r="M151" s="21">
        <v>10</v>
      </c>
      <c r="N151" s="31">
        <f t="shared" si="85"/>
        <v>96000</v>
      </c>
      <c r="O151" s="32">
        <v>0.65</v>
      </c>
      <c r="P151" s="33">
        <f t="shared" si="78"/>
        <v>62400</v>
      </c>
      <c r="Q151" s="31">
        <f t="shared" si="86"/>
        <v>18652.5</v>
      </c>
      <c r="R151" s="39">
        <f t="shared" si="79"/>
        <v>227250</v>
      </c>
      <c r="S151" s="40">
        <f t="shared" si="80"/>
        <v>147713</v>
      </c>
      <c r="T151" s="40">
        <f t="shared" si="87"/>
        <v>166365.5</v>
      </c>
      <c r="U151" s="40">
        <f t="shared" si="81"/>
        <v>149729</v>
      </c>
      <c r="V151" s="40">
        <v>0</v>
      </c>
      <c r="W151" s="40">
        <f t="shared" si="88"/>
        <v>149729</v>
      </c>
      <c r="X151" s="40">
        <f t="shared" si="89"/>
        <v>16636.5</v>
      </c>
      <c r="Y151" s="39">
        <f t="shared" si="90"/>
        <v>0</v>
      </c>
      <c r="Z151" s="43"/>
    </row>
    <row r="152" spans="1:26" s="4" customFormat="1" ht="27" hidden="1" customHeight="1" x14ac:dyDescent="0.15">
      <c r="A152" s="17" t="s">
        <v>299</v>
      </c>
      <c r="B152" s="24" t="s">
        <v>300</v>
      </c>
      <c r="C152" s="24" t="s">
        <v>301</v>
      </c>
      <c r="D152" s="19">
        <f t="shared" si="84"/>
        <v>42883</v>
      </c>
      <c r="E152" s="20">
        <v>32500</v>
      </c>
      <c r="F152" s="20">
        <v>0</v>
      </c>
      <c r="G152" s="20">
        <v>10383</v>
      </c>
      <c r="H152" s="21">
        <v>12</v>
      </c>
      <c r="I152" s="21">
        <v>10</v>
      </c>
      <c r="J152" s="21">
        <v>0</v>
      </c>
      <c r="K152" s="21">
        <v>17</v>
      </c>
      <c r="L152" s="21">
        <v>9</v>
      </c>
      <c r="M152" s="21">
        <v>1</v>
      </c>
      <c r="N152" s="31">
        <f t="shared" si="85"/>
        <v>38175</v>
      </c>
      <c r="O152" s="32">
        <v>0.65</v>
      </c>
      <c r="P152" s="33">
        <f t="shared" si="78"/>
        <v>24814</v>
      </c>
      <c r="Q152" s="31">
        <f t="shared" si="86"/>
        <v>-18069</v>
      </c>
      <c r="R152" s="39">
        <f t="shared" si="79"/>
        <v>57600</v>
      </c>
      <c r="S152" s="40">
        <f t="shared" si="80"/>
        <v>37440</v>
      </c>
      <c r="T152" s="40">
        <f t="shared" si="87"/>
        <v>19371</v>
      </c>
      <c r="U152" s="40">
        <f t="shared" si="81"/>
        <v>17434</v>
      </c>
      <c r="V152" s="40">
        <v>0</v>
      </c>
      <c r="W152" s="40">
        <f t="shared" si="88"/>
        <v>17434</v>
      </c>
      <c r="X152" s="40">
        <f t="shared" si="89"/>
        <v>1937</v>
      </c>
      <c r="Y152" s="39">
        <f t="shared" si="90"/>
        <v>0</v>
      </c>
      <c r="Z152" s="43"/>
    </row>
    <row r="153" spans="1:26" s="4" customFormat="1" ht="27" hidden="1" customHeight="1" x14ac:dyDescent="0.15">
      <c r="A153" s="17" t="s">
        <v>302</v>
      </c>
      <c r="B153" s="24" t="s">
        <v>303</v>
      </c>
      <c r="C153" s="24" t="s">
        <v>303</v>
      </c>
      <c r="D153" s="19">
        <f t="shared" si="84"/>
        <v>69364</v>
      </c>
      <c r="E153" s="20">
        <v>62140</v>
      </c>
      <c r="F153" s="20">
        <v>0</v>
      </c>
      <c r="G153" s="20">
        <v>7224</v>
      </c>
      <c r="H153" s="21">
        <v>25</v>
      </c>
      <c r="I153" s="21">
        <v>163</v>
      </c>
      <c r="J153" s="21">
        <v>4</v>
      </c>
      <c r="K153" s="21">
        <v>29</v>
      </c>
      <c r="L153" s="21">
        <v>166</v>
      </c>
      <c r="M153" s="21">
        <v>4</v>
      </c>
      <c r="N153" s="31">
        <f t="shared" si="85"/>
        <v>82900</v>
      </c>
      <c r="O153" s="32">
        <v>0.65</v>
      </c>
      <c r="P153" s="33">
        <f t="shared" si="78"/>
        <v>53885</v>
      </c>
      <c r="Q153" s="31">
        <f t="shared" si="86"/>
        <v>-15479</v>
      </c>
      <c r="R153" s="39">
        <f t="shared" si="79"/>
        <v>295400</v>
      </c>
      <c r="S153" s="40">
        <f t="shared" si="80"/>
        <v>192010</v>
      </c>
      <c r="T153" s="40">
        <f t="shared" si="87"/>
        <v>176531</v>
      </c>
      <c r="U153" s="40">
        <f t="shared" si="81"/>
        <v>158878</v>
      </c>
      <c r="V153" s="40">
        <v>0</v>
      </c>
      <c r="W153" s="40">
        <f t="shared" si="88"/>
        <v>158878</v>
      </c>
      <c r="X153" s="40">
        <f t="shared" si="89"/>
        <v>17653</v>
      </c>
      <c r="Y153" s="39">
        <f t="shared" si="90"/>
        <v>0</v>
      </c>
      <c r="Z153" s="43"/>
    </row>
    <row r="154" spans="1:26" s="4" customFormat="1" ht="27" hidden="1" customHeight="1" x14ac:dyDescent="0.15">
      <c r="A154" s="14" t="s">
        <v>304</v>
      </c>
      <c r="B154" s="22" t="s">
        <v>305</v>
      </c>
      <c r="C154" s="22" t="s">
        <v>305</v>
      </c>
      <c r="D154" s="23">
        <f>D155</f>
        <v>31416</v>
      </c>
      <c r="E154" s="23">
        <f>E155</f>
        <v>19635</v>
      </c>
      <c r="F154" s="23">
        <f>F155</f>
        <v>0</v>
      </c>
      <c r="G154" s="23">
        <f>G155</f>
        <v>11781</v>
      </c>
      <c r="H154" s="23">
        <f t="shared" ref="H154:Y154" si="94">H155</f>
        <v>0</v>
      </c>
      <c r="I154" s="23">
        <f t="shared" si="94"/>
        <v>223</v>
      </c>
      <c r="J154" s="23">
        <f t="shared" si="94"/>
        <v>6</v>
      </c>
      <c r="K154" s="23">
        <f t="shared" si="94"/>
        <v>0</v>
      </c>
      <c r="L154" s="23">
        <f t="shared" si="94"/>
        <v>225</v>
      </c>
      <c r="M154" s="23">
        <f t="shared" si="94"/>
        <v>10</v>
      </c>
      <c r="N154" s="23">
        <f t="shared" si="94"/>
        <v>30800</v>
      </c>
      <c r="O154" s="23"/>
      <c r="P154" s="23">
        <f>P155</f>
        <v>26180</v>
      </c>
      <c r="Q154" s="23">
        <f t="shared" si="94"/>
        <v>-5236</v>
      </c>
      <c r="R154" s="23">
        <f t="shared" si="94"/>
        <v>319750</v>
      </c>
      <c r="S154" s="23">
        <f t="shared" si="94"/>
        <v>271788</v>
      </c>
      <c r="T154" s="23">
        <f t="shared" si="94"/>
        <v>266552</v>
      </c>
      <c r="U154" s="23">
        <f t="shared" si="94"/>
        <v>239897</v>
      </c>
      <c r="V154" s="23">
        <f t="shared" si="94"/>
        <v>0</v>
      </c>
      <c r="W154" s="23">
        <f t="shared" si="94"/>
        <v>239897</v>
      </c>
      <c r="X154" s="23">
        <f t="shared" si="94"/>
        <v>26655</v>
      </c>
      <c r="Y154" s="23">
        <f t="shared" si="94"/>
        <v>0</v>
      </c>
      <c r="Z154" s="43"/>
    </row>
    <row r="155" spans="1:26" s="4" customFormat="1" ht="27" hidden="1" customHeight="1" x14ac:dyDescent="0.15">
      <c r="A155" s="17" t="s">
        <v>304</v>
      </c>
      <c r="B155" s="24" t="s">
        <v>305</v>
      </c>
      <c r="C155" s="24" t="s">
        <v>305</v>
      </c>
      <c r="D155" s="19">
        <f t="shared" si="84"/>
        <v>31416</v>
      </c>
      <c r="E155" s="20">
        <v>19635</v>
      </c>
      <c r="F155" s="20">
        <v>0</v>
      </c>
      <c r="G155" s="20">
        <v>11781</v>
      </c>
      <c r="H155" s="21">
        <v>0</v>
      </c>
      <c r="I155" s="21">
        <v>223</v>
      </c>
      <c r="J155" s="21">
        <v>6</v>
      </c>
      <c r="K155" s="21">
        <v>0</v>
      </c>
      <c r="L155" s="21">
        <v>225</v>
      </c>
      <c r="M155" s="21">
        <v>10</v>
      </c>
      <c r="N155" s="31">
        <f t="shared" si="85"/>
        <v>30800</v>
      </c>
      <c r="O155" s="32">
        <v>0.85</v>
      </c>
      <c r="P155" s="33">
        <f t="shared" si="78"/>
        <v>26180</v>
      </c>
      <c r="Q155" s="31">
        <f t="shared" si="86"/>
        <v>-5236</v>
      </c>
      <c r="R155" s="39">
        <f t="shared" si="79"/>
        <v>319750</v>
      </c>
      <c r="S155" s="40">
        <f t="shared" si="80"/>
        <v>271788</v>
      </c>
      <c r="T155" s="40">
        <f t="shared" si="87"/>
        <v>266552</v>
      </c>
      <c r="U155" s="40">
        <f t="shared" si="81"/>
        <v>239897</v>
      </c>
      <c r="V155" s="40">
        <v>0</v>
      </c>
      <c r="W155" s="40">
        <f t="shared" si="88"/>
        <v>239897</v>
      </c>
      <c r="X155" s="40">
        <f t="shared" si="89"/>
        <v>26655</v>
      </c>
      <c r="Y155" s="39">
        <f t="shared" si="90"/>
        <v>0</v>
      </c>
      <c r="Z155" s="43"/>
    </row>
    <row r="156" spans="1:26" s="4" customFormat="1" ht="27" hidden="1" customHeight="1" x14ac:dyDescent="0.15">
      <c r="A156" s="14" t="s">
        <v>306</v>
      </c>
      <c r="B156" s="22" t="s">
        <v>307</v>
      </c>
      <c r="C156" s="22" t="s">
        <v>307</v>
      </c>
      <c r="D156" s="23">
        <f>D157</f>
        <v>18863</v>
      </c>
      <c r="E156" s="23">
        <f>E157</f>
        <v>13090</v>
      </c>
      <c r="F156" s="23">
        <f>F157</f>
        <v>-5773</v>
      </c>
      <c r="G156" s="23">
        <f>G157</f>
        <v>0</v>
      </c>
      <c r="H156" s="23">
        <f t="shared" ref="H156:Y156" si="95">H157</f>
        <v>1</v>
      </c>
      <c r="I156" s="23">
        <f t="shared" si="95"/>
        <v>165</v>
      </c>
      <c r="J156" s="23">
        <f t="shared" si="95"/>
        <v>4</v>
      </c>
      <c r="K156" s="23">
        <f t="shared" si="95"/>
        <v>4</v>
      </c>
      <c r="L156" s="23">
        <f t="shared" si="95"/>
        <v>186</v>
      </c>
      <c r="M156" s="23">
        <f t="shared" si="95"/>
        <v>2</v>
      </c>
      <c r="N156" s="23">
        <f t="shared" si="95"/>
        <v>17800</v>
      </c>
      <c r="O156" s="23"/>
      <c r="P156" s="23">
        <f>P157</f>
        <v>15130</v>
      </c>
      <c r="Q156" s="23">
        <f t="shared" si="95"/>
        <v>-3733</v>
      </c>
      <c r="R156" s="23">
        <f t="shared" si="95"/>
        <v>250200</v>
      </c>
      <c r="S156" s="23">
        <f t="shared" si="95"/>
        <v>212670</v>
      </c>
      <c r="T156" s="23">
        <f t="shared" si="95"/>
        <v>208937</v>
      </c>
      <c r="U156" s="23">
        <f t="shared" si="95"/>
        <v>188043</v>
      </c>
      <c r="V156" s="23">
        <f t="shared" si="95"/>
        <v>0</v>
      </c>
      <c r="W156" s="23">
        <f t="shared" si="95"/>
        <v>188043</v>
      </c>
      <c r="X156" s="23">
        <f t="shared" si="95"/>
        <v>20894</v>
      </c>
      <c r="Y156" s="23">
        <f t="shared" si="95"/>
        <v>0</v>
      </c>
      <c r="Z156" s="43"/>
    </row>
    <row r="157" spans="1:26" s="4" customFormat="1" ht="27" hidden="1" customHeight="1" x14ac:dyDescent="0.15">
      <c r="A157" s="17" t="s">
        <v>306</v>
      </c>
      <c r="B157" s="24" t="s">
        <v>307</v>
      </c>
      <c r="C157" s="24" t="s">
        <v>307</v>
      </c>
      <c r="D157" s="19">
        <f t="shared" si="84"/>
        <v>18863</v>
      </c>
      <c r="E157" s="20">
        <v>13090</v>
      </c>
      <c r="F157" s="20">
        <v>-5773</v>
      </c>
      <c r="G157" s="20">
        <v>0</v>
      </c>
      <c r="H157" s="21">
        <v>1</v>
      </c>
      <c r="I157" s="21">
        <v>165</v>
      </c>
      <c r="J157" s="21">
        <v>4</v>
      </c>
      <c r="K157" s="21">
        <v>4</v>
      </c>
      <c r="L157" s="21">
        <v>186</v>
      </c>
      <c r="M157" s="21">
        <v>2</v>
      </c>
      <c r="N157" s="31">
        <f t="shared" si="85"/>
        <v>17800</v>
      </c>
      <c r="O157" s="32">
        <v>0.85</v>
      </c>
      <c r="P157" s="33">
        <f t="shared" si="78"/>
        <v>15130</v>
      </c>
      <c r="Q157" s="31">
        <f t="shared" si="86"/>
        <v>-3733</v>
      </c>
      <c r="R157" s="39">
        <f t="shared" si="79"/>
        <v>250200</v>
      </c>
      <c r="S157" s="40">
        <f t="shared" si="80"/>
        <v>212670</v>
      </c>
      <c r="T157" s="40">
        <f t="shared" si="87"/>
        <v>208937</v>
      </c>
      <c r="U157" s="40">
        <f t="shared" si="81"/>
        <v>188043</v>
      </c>
      <c r="V157" s="40">
        <v>0</v>
      </c>
      <c r="W157" s="40">
        <f t="shared" si="88"/>
        <v>188043</v>
      </c>
      <c r="X157" s="40">
        <f t="shared" si="89"/>
        <v>20894</v>
      </c>
      <c r="Y157" s="39">
        <f t="shared" si="90"/>
        <v>0</v>
      </c>
      <c r="Z157" s="43"/>
    </row>
    <row r="158" spans="1:26" s="4" customFormat="1" ht="27" hidden="1" customHeight="1" x14ac:dyDescent="0.15">
      <c r="A158" s="14" t="s">
        <v>308</v>
      </c>
      <c r="B158" s="22" t="s">
        <v>309</v>
      </c>
      <c r="C158" s="22" t="s">
        <v>309</v>
      </c>
      <c r="D158" s="26">
        <f>D159</f>
        <v>22317</v>
      </c>
      <c r="E158" s="26">
        <f>E159</f>
        <v>17340</v>
      </c>
      <c r="F158" s="26">
        <f>F159</f>
        <v>0</v>
      </c>
      <c r="G158" s="26">
        <f>G159</f>
        <v>4977</v>
      </c>
      <c r="H158" s="26">
        <f t="shared" ref="H158:Y158" si="96">H159</f>
        <v>3</v>
      </c>
      <c r="I158" s="26">
        <f t="shared" si="96"/>
        <v>364</v>
      </c>
      <c r="J158" s="26">
        <f t="shared" si="96"/>
        <v>4</v>
      </c>
      <c r="K158" s="26">
        <f t="shared" si="96"/>
        <v>3</v>
      </c>
      <c r="L158" s="26">
        <f t="shared" si="96"/>
        <v>358</v>
      </c>
      <c r="M158" s="26">
        <f t="shared" si="96"/>
        <v>2</v>
      </c>
      <c r="N158" s="26">
        <f t="shared" si="96"/>
        <v>19050</v>
      </c>
      <c r="O158" s="26"/>
      <c r="P158" s="26">
        <f>P159</f>
        <v>16193</v>
      </c>
      <c r="Q158" s="26">
        <f t="shared" si="96"/>
        <v>-6124</v>
      </c>
      <c r="R158" s="26">
        <f t="shared" si="96"/>
        <v>462700</v>
      </c>
      <c r="S158" s="26">
        <f t="shared" si="96"/>
        <v>393295</v>
      </c>
      <c r="T158" s="26">
        <f t="shared" si="96"/>
        <v>387171</v>
      </c>
      <c r="U158" s="26">
        <f t="shared" si="96"/>
        <v>348454</v>
      </c>
      <c r="V158" s="26">
        <f t="shared" si="96"/>
        <v>0</v>
      </c>
      <c r="W158" s="26">
        <f t="shared" si="96"/>
        <v>348454</v>
      </c>
      <c r="X158" s="26">
        <f t="shared" si="96"/>
        <v>38717</v>
      </c>
      <c r="Y158" s="26">
        <f t="shared" si="96"/>
        <v>0</v>
      </c>
      <c r="Z158" s="43"/>
    </row>
    <row r="159" spans="1:26" s="4" customFormat="1" ht="27" hidden="1" customHeight="1" x14ac:dyDescent="0.15">
      <c r="A159" s="17" t="s">
        <v>308</v>
      </c>
      <c r="B159" s="24" t="s">
        <v>309</v>
      </c>
      <c r="C159" s="24" t="s">
        <v>309</v>
      </c>
      <c r="D159" s="19">
        <f t="shared" si="84"/>
        <v>22317</v>
      </c>
      <c r="E159" s="20">
        <v>17340</v>
      </c>
      <c r="F159" s="20">
        <v>0</v>
      </c>
      <c r="G159" s="20">
        <v>4977</v>
      </c>
      <c r="H159" s="21">
        <v>3</v>
      </c>
      <c r="I159" s="21">
        <v>364</v>
      </c>
      <c r="J159" s="21">
        <v>4</v>
      </c>
      <c r="K159" s="21">
        <v>3</v>
      </c>
      <c r="L159" s="21">
        <v>358</v>
      </c>
      <c r="M159" s="21">
        <v>2</v>
      </c>
      <c r="N159" s="31">
        <f t="shared" si="85"/>
        <v>19050</v>
      </c>
      <c r="O159" s="32">
        <v>0.85</v>
      </c>
      <c r="P159" s="33">
        <f t="shared" si="78"/>
        <v>16193</v>
      </c>
      <c r="Q159" s="31">
        <f t="shared" si="86"/>
        <v>-6124</v>
      </c>
      <c r="R159" s="39">
        <f t="shared" si="79"/>
        <v>462700</v>
      </c>
      <c r="S159" s="40">
        <f t="shared" si="80"/>
        <v>393295</v>
      </c>
      <c r="T159" s="40">
        <f t="shared" si="87"/>
        <v>387171</v>
      </c>
      <c r="U159" s="40">
        <f t="shared" si="81"/>
        <v>348454</v>
      </c>
      <c r="V159" s="40">
        <v>0</v>
      </c>
      <c r="W159" s="40">
        <f t="shared" si="88"/>
        <v>348454</v>
      </c>
      <c r="X159" s="40">
        <f t="shared" si="89"/>
        <v>38717</v>
      </c>
      <c r="Y159" s="39">
        <f t="shared" si="90"/>
        <v>0</v>
      </c>
      <c r="Z159" s="43"/>
    </row>
    <row r="160" spans="1:26" s="4" customFormat="1" ht="27" hidden="1" customHeight="1" x14ac:dyDescent="0.15">
      <c r="A160" s="14" t="s">
        <v>310</v>
      </c>
      <c r="B160" s="22" t="s">
        <v>311</v>
      </c>
      <c r="C160" s="22" t="s">
        <v>311</v>
      </c>
      <c r="D160" s="23">
        <f>D161</f>
        <v>118147</v>
      </c>
      <c r="E160" s="23">
        <f>E161</f>
        <v>82790</v>
      </c>
      <c r="F160" s="23">
        <f>F161</f>
        <v>0</v>
      </c>
      <c r="G160" s="23">
        <f>G161</f>
        <v>35357</v>
      </c>
      <c r="H160" s="23">
        <f t="shared" ref="H160:Y160" si="97">H161</f>
        <v>2</v>
      </c>
      <c r="I160" s="23">
        <f t="shared" si="97"/>
        <v>628</v>
      </c>
      <c r="J160" s="23">
        <f t="shared" si="97"/>
        <v>13</v>
      </c>
      <c r="K160" s="23">
        <f t="shared" si="97"/>
        <v>2</v>
      </c>
      <c r="L160" s="23">
        <f t="shared" si="97"/>
        <v>654</v>
      </c>
      <c r="M160" s="23">
        <f t="shared" si="97"/>
        <v>23</v>
      </c>
      <c r="N160" s="23">
        <f t="shared" si="97"/>
        <v>74300</v>
      </c>
      <c r="O160" s="23"/>
      <c r="P160" s="23">
        <f>P161</f>
        <v>63155</v>
      </c>
      <c r="Q160" s="23">
        <f t="shared" si="97"/>
        <v>-54992</v>
      </c>
      <c r="R160" s="23">
        <f t="shared" si="97"/>
        <v>911050</v>
      </c>
      <c r="S160" s="23">
        <f t="shared" si="97"/>
        <v>774393</v>
      </c>
      <c r="T160" s="23">
        <f t="shared" si="97"/>
        <v>719401</v>
      </c>
      <c r="U160" s="23">
        <f t="shared" si="97"/>
        <v>647461</v>
      </c>
      <c r="V160" s="23">
        <f t="shared" si="97"/>
        <v>0</v>
      </c>
      <c r="W160" s="23">
        <f t="shared" si="97"/>
        <v>647461</v>
      </c>
      <c r="X160" s="23">
        <f t="shared" si="97"/>
        <v>71940</v>
      </c>
      <c r="Y160" s="23">
        <f t="shared" si="97"/>
        <v>0</v>
      </c>
      <c r="Z160" s="43"/>
    </row>
    <row r="161" spans="1:26" s="4" customFormat="1" ht="27" hidden="1" customHeight="1" x14ac:dyDescent="0.15">
      <c r="A161" s="17" t="s">
        <v>310</v>
      </c>
      <c r="B161" s="24" t="s">
        <v>311</v>
      </c>
      <c r="C161" s="24" t="s">
        <v>311</v>
      </c>
      <c r="D161" s="19">
        <f t="shared" si="84"/>
        <v>118147</v>
      </c>
      <c r="E161" s="20">
        <v>82790</v>
      </c>
      <c r="F161" s="20">
        <v>0</v>
      </c>
      <c r="G161" s="20">
        <v>35357</v>
      </c>
      <c r="H161" s="21">
        <v>2</v>
      </c>
      <c r="I161" s="21">
        <v>628</v>
      </c>
      <c r="J161" s="21">
        <v>13</v>
      </c>
      <c r="K161" s="21">
        <v>2</v>
      </c>
      <c r="L161" s="21">
        <v>654</v>
      </c>
      <c r="M161" s="21">
        <v>23</v>
      </c>
      <c r="N161" s="31">
        <f t="shared" si="85"/>
        <v>74300</v>
      </c>
      <c r="O161" s="32">
        <v>0.85</v>
      </c>
      <c r="P161" s="33">
        <f t="shared" si="78"/>
        <v>63155</v>
      </c>
      <c r="Q161" s="31">
        <f t="shared" si="86"/>
        <v>-54992</v>
      </c>
      <c r="R161" s="39">
        <f t="shared" si="79"/>
        <v>911050</v>
      </c>
      <c r="S161" s="40">
        <f t="shared" si="80"/>
        <v>774393</v>
      </c>
      <c r="T161" s="40">
        <f t="shared" si="87"/>
        <v>719401</v>
      </c>
      <c r="U161" s="40">
        <f t="shared" si="81"/>
        <v>647461</v>
      </c>
      <c r="V161" s="40">
        <v>0</v>
      </c>
      <c r="W161" s="40">
        <f t="shared" si="88"/>
        <v>647461</v>
      </c>
      <c r="X161" s="40">
        <f t="shared" si="89"/>
        <v>71940</v>
      </c>
      <c r="Y161" s="39">
        <f t="shared" si="90"/>
        <v>0</v>
      </c>
      <c r="Z161" s="43"/>
    </row>
    <row r="162" spans="1:26" s="4" customFormat="1" ht="27" hidden="1" customHeight="1" x14ac:dyDescent="0.15">
      <c r="A162" s="14" t="s">
        <v>312</v>
      </c>
      <c r="B162" s="22" t="s">
        <v>313</v>
      </c>
      <c r="C162" s="22" t="s">
        <v>313</v>
      </c>
      <c r="D162" s="23">
        <f>SUM(D163:D168)</f>
        <v>302163</v>
      </c>
      <c r="E162" s="23">
        <f>SUM(E163:E168)</f>
        <v>243865</v>
      </c>
      <c r="F162" s="23">
        <f>SUM(F163:F168)</f>
        <v>-58298</v>
      </c>
      <c r="G162" s="23">
        <f>SUM(G163:G168)</f>
        <v>0</v>
      </c>
      <c r="H162" s="23">
        <f t="shared" ref="H162:Y162" si="98">SUM(H163:H168)</f>
        <v>56</v>
      </c>
      <c r="I162" s="23">
        <f t="shared" si="98"/>
        <v>1503</v>
      </c>
      <c r="J162" s="23">
        <f t="shared" si="98"/>
        <v>47</v>
      </c>
      <c r="K162" s="23">
        <f t="shared" si="98"/>
        <v>77</v>
      </c>
      <c r="L162" s="23">
        <f t="shared" si="98"/>
        <v>1418</v>
      </c>
      <c r="M162" s="23">
        <f t="shared" si="98"/>
        <v>34</v>
      </c>
      <c r="N162" s="23">
        <f t="shared" si="98"/>
        <v>322175</v>
      </c>
      <c r="O162" s="23"/>
      <c r="P162" s="23">
        <f>SUM(P163:P168)</f>
        <v>273850</v>
      </c>
      <c r="Q162" s="23">
        <f t="shared" si="98"/>
        <v>-28313</v>
      </c>
      <c r="R162" s="23">
        <f t="shared" si="98"/>
        <v>2095900</v>
      </c>
      <c r="S162" s="23">
        <f t="shared" si="98"/>
        <v>1781516</v>
      </c>
      <c r="T162" s="23">
        <f t="shared" si="98"/>
        <v>1775703</v>
      </c>
      <c r="U162" s="23">
        <f t="shared" si="98"/>
        <v>1598132</v>
      </c>
      <c r="V162" s="23">
        <f t="shared" si="98"/>
        <v>0</v>
      </c>
      <c r="W162" s="23">
        <f t="shared" si="98"/>
        <v>1598132</v>
      </c>
      <c r="X162" s="23">
        <f t="shared" si="98"/>
        <v>177571</v>
      </c>
      <c r="Y162" s="23">
        <f t="shared" si="98"/>
        <v>-22500</v>
      </c>
      <c r="Z162" s="43"/>
    </row>
    <row r="163" spans="1:26" s="4" customFormat="1" ht="27" hidden="1" customHeight="1" x14ac:dyDescent="0.15">
      <c r="A163" s="17" t="s">
        <v>314</v>
      </c>
      <c r="B163" s="24" t="s">
        <v>315</v>
      </c>
      <c r="C163" s="24" t="s">
        <v>316</v>
      </c>
      <c r="D163" s="19">
        <f t="shared" si="84"/>
        <v>111475.5</v>
      </c>
      <c r="E163" s="20">
        <v>78327.5</v>
      </c>
      <c r="F163" s="20">
        <v>-33148</v>
      </c>
      <c r="G163" s="20"/>
      <c r="H163" s="21">
        <v>24</v>
      </c>
      <c r="I163" s="21">
        <v>256</v>
      </c>
      <c r="J163" s="21">
        <v>11</v>
      </c>
      <c r="K163" s="21">
        <v>31</v>
      </c>
      <c r="L163" s="21">
        <v>182</v>
      </c>
      <c r="M163" s="21">
        <v>13</v>
      </c>
      <c r="N163" s="31">
        <f t="shared" si="85"/>
        <v>114950</v>
      </c>
      <c r="O163" s="32">
        <v>0.85</v>
      </c>
      <c r="P163" s="33">
        <f t="shared" si="78"/>
        <v>97708</v>
      </c>
      <c r="Q163" s="31">
        <f t="shared" si="86"/>
        <v>-13767.5</v>
      </c>
      <c r="R163" s="39">
        <f t="shared" si="79"/>
        <v>355050</v>
      </c>
      <c r="S163" s="40">
        <f t="shared" si="80"/>
        <v>301793</v>
      </c>
      <c r="T163" s="40">
        <f t="shared" si="87"/>
        <v>288025.5</v>
      </c>
      <c r="U163" s="40">
        <f t="shared" si="81"/>
        <v>259223</v>
      </c>
      <c r="V163" s="40">
        <v>0</v>
      </c>
      <c r="W163" s="40">
        <f t="shared" si="88"/>
        <v>259223</v>
      </c>
      <c r="X163" s="40">
        <f t="shared" si="89"/>
        <v>28802.5</v>
      </c>
      <c r="Y163" s="39">
        <f t="shared" si="90"/>
        <v>0</v>
      </c>
      <c r="Z163" s="43"/>
    </row>
    <row r="164" spans="1:26" s="4" customFormat="1" ht="27" hidden="1" customHeight="1" x14ac:dyDescent="0.15">
      <c r="A164" s="17" t="s">
        <v>317</v>
      </c>
      <c r="B164" s="45" t="s">
        <v>318</v>
      </c>
      <c r="C164" s="45" t="s">
        <v>318</v>
      </c>
      <c r="D164" s="19">
        <f t="shared" si="84"/>
        <v>22500</v>
      </c>
      <c r="E164" s="20">
        <v>0</v>
      </c>
      <c r="F164" s="20">
        <v>-22500</v>
      </c>
      <c r="G164" s="20"/>
      <c r="H164" s="21"/>
      <c r="I164" s="21"/>
      <c r="J164" s="21"/>
      <c r="K164" s="21"/>
      <c r="L164" s="21"/>
      <c r="M164" s="21"/>
      <c r="N164" s="31">
        <f t="shared" si="85"/>
        <v>0</v>
      </c>
      <c r="O164" s="32">
        <v>0.85</v>
      </c>
      <c r="P164" s="33">
        <f t="shared" ref="P164:P202" si="99">ROUND(N164*O164,0)</f>
        <v>0</v>
      </c>
      <c r="Q164" s="31">
        <f t="shared" si="86"/>
        <v>-22500</v>
      </c>
      <c r="R164" s="39">
        <f t="shared" ref="R164:R202" si="100">ROUND(K164*2500+L164*1250+M164*3850,0)</f>
        <v>0</v>
      </c>
      <c r="S164" s="40">
        <f t="shared" ref="S164:S202" si="101">ROUND(R164*O164,0)</f>
        <v>0</v>
      </c>
      <c r="T164" s="40">
        <f t="shared" si="87"/>
        <v>0</v>
      </c>
      <c r="U164" s="40">
        <f t="shared" ref="U164:U198" si="102">ROUND(T164*0.9,0)</f>
        <v>0</v>
      </c>
      <c r="V164" s="40">
        <v>0</v>
      </c>
      <c r="W164" s="40">
        <f t="shared" si="88"/>
        <v>0</v>
      </c>
      <c r="X164" s="40">
        <f t="shared" si="89"/>
        <v>0</v>
      </c>
      <c r="Y164" s="39">
        <f t="shared" si="90"/>
        <v>-22500</v>
      </c>
      <c r="Z164" s="43"/>
    </row>
    <row r="165" spans="1:26" s="4" customFormat="1" ht="27" hidden="1" customHeight="1" x14ac:dyDescent="0.15">
      <c r="A165" s="17" t="s">
        <v>319</v>
      </c>
      <c r="B165" s="46" t="s">
        <v>320</v>
      </c>
      <c r="C165" s="46" t="s">
        <v>320</v>
      </c>
      <c r="D165" s="19">
        <f t="shared" si="84"/>
        <v>58750</v>
      </c>
      <c r="E165" s="20">
        <v>56100</v>
      </c>
      <c r="F165" s="20">
        <v>-2650</v>
      </c>
      <c r="G165" s="20"/>
      <c r="H165" s="21">
        <v>16</v>
      </c>
      <c r="I165" s="21">
        <v>470</v>
      </c>
      <c r="J165" s="21">
        <v>0</v>
      </c>
      <c r="K165" s="21">
        <v>26</v>
      </c>
      <c r="L165" s="21">
        <v>426</v>
      </c>
      <c r="M165" s="21">
        <v>0</v>
      </c>
      <c r="N165" s="31">
        <f t="shared" ref="N165:N187" si="103">(H165+K165)*1250+(J165+M165)*1925</f>
        <v>52500</v>
      </c>
      <c r="O165" s="32">
        <v>0.85</v>
      </c>
      <c r="P165" s="33">
        <f t="shared" si="99"/>
        <v>44625</v>
      </c>
      <c r="Q165" s="31">
        <f t="shared" si="86"/>
        <v>-14125</v>
      </c>
      <c r="R165" s="39">
        <f t="shared" si="100"/>
        <v>597500</v>
      </c>
      <c r="S165" s="40">
        <f t="shared" si="101"/>
        <v>507875</v>
      </c>
      <c r="T165" s="40">
        <f t="shared" si="87"/>
        <v>493750</v>
      </c>
      <c r="U165" s="40">
        <f t="shared" si="102"/>
        <v>444375</v>
      </c>
      <c r="V165" s="40">
        <v>0</v>
      </c>
      <c r="W165" s="40">
        <f t="shared" si="88"/>
        <v>444375</v>
      </c>
      <c r="X165" s="40">
        <f t="shared" si="89"/>
        <v>49375</v>
      </c>
      <c r="Y165" s="39">
        <f t="shared" si="90"/>
        <v>0</v>
      </c>
      <c r="Z165" s="43"/>
    </row>
    <row r="166" spans="1:26" s="4" customFormat="1" ht="27" hidden="1" customHeight="1" x14ac:dyDescent="0.15">
      <c r="A166" s="17" t="s">
        <v>321</v>
      </c>
      <c r="B166" s="47" t="s">
        <v>322</v>
      </c>
      <c r="C166" s="47" t="s">
        <v>322</v>
      </c>
      <c r="D166" s="19">
        <f t="shared" si="84"/>
        <v>45645</v>
      </c>
      <c r="E166" s="20">
        <v>45645</v>
      </c>
      <c r="F166" s="20">
        <v>0</v>
      </c>
      <c r="G166" s="20"/>
      <c r="H166" s="21">
        <v>4</v>
      </c>
      <c r="I166" s="21">
        <v>272</v>
      </c>
      <c r="J166" s="21">
        <v>13</v>
      </c>
      <c r="K166" s="21">
        <v>4</v>
      </c>
      <c r="L166" s="21">
        <v>300</v>
      </c>
      <c r="M166" s="21">
        <v>9</v>
      </c>
      <c r="N166" s="31">
        <f t="shared" si="103"/>
        <v>52350</v>
      </c>
      <c r="O166" s="32">
        <v>0.85</v>
      </c>
      <c r="P166" s="33">
        <f t="shared" si="99"/>
        <v>44498</v>
      </c>
      <c r="Q166" s="31">
        <f t="shared" si="86"/>
        <v>-1147</v>
      </c>
      <c r="R166" s="39">
        <f t="shared" si="100"/>
        <v>419650</v>
      </c>
      <c r="S166" s="40">
        <f t="shared" si="101"/>
        <v>356703</v>
      </c>
      <c r="T166" s="40">
        <f t="shared" si="87"/>
        <v>355556</v>
      </c>
      <c r="U166" s="40">
        <f t="shared" si="102"/>
        <v>320000</v>
      </c>
      <c r="V166" s="40">
        <v>0</v>
      </c>
      <c r="W166" s="40">
        <f t="shared" si="88"/>
        <v>320000</v>
      </c>
      <c r="X166" s="40">
        <f t="shared" si="89"/>
        <v>35556</v>
      </c>
      <c r="Y166" s="39">
        <f t="shared" si="90"/>
        <v>0</v>
      </c>
      <c r="Z166" s="43"/>
    </row>
    <row r="167" spans="1:26" s="4" customFormat="1" ht="27" hidden="1" customHeight="1" x14ac:dyDescent="0.15">
      <c r="A167" s="17" t="s">
        <v>323</v>
      </c>
      <c r="B167" s="48" t="s">
        <v>324</v>
      </c>
      <c r="C167" s="48" t="s">
        <v>324</v>
      </c>
      <c r="D167" s="19">
        <f t="shared" si="84"/>
        <v>34510</v>
      </c>
      <c r="E167" s="20">
        <v>34510</v>
      </c>
      <c r="F167" s="20">
        <v>0</v>
      </c>
      <c r="G167" s="20"/>
      <c r="H167" s="21">
        <v>6</v>
      </c>
      <c r="I167" s="21">
        <v>239</v>
      </c>
      <c r="J167" s="21">
        <v>16</v>
      </c>
      <c r="K167" s="21">
        <v>10</v>
      </c>
      <c r="L167" s="21">
        <v>257</v>
      </c>
      <c r="M167" s="21">
        <v>3</v>
      </c>
      <c r="N167" s="31">
        <f t="shared" si="103"/>
        <v>56575</v>
      </c>
      <c r="O167" s="32">
        <v>0.85</v>
      </c>
      <c r="P167" s="33">
        <f t="shared" si="99"/>
        <v>48089</v>
      </c>
      <c r="Q167" s="31">
        <f t="shared" si="86"/>
        <v>13579</v>
      </c>
      <c r="R167" s="39">
        <f t="shared" si="100"/>
        <v>357800</v>
      </c>
      <c r="S167" s="40">
        <f t="shared" si="101"/>
        <v>304130</v>
      </c>
      <c r="T167" s="40">
        <f t="shared" si="87"/>
        <v>317709</v>
      </c>
      <c r="U167" s="40">
        <f t="shared" si="102"/>
        <v>285938</v>
      </c>
      <c r="V167" s="40">
        <v>0</v>
      </c>
      <c r="W167" s="40">
        <f t="shared" si="88"/>
        <v>285938</v>
      </c>
      <c r="X167" s="40">
        <f t="shared" si="89"/>
        <v>31771</v>
      </c>
      <c r="Y167" s="39">
        <f t="shared" si="90"/>
        <v>0</v>
      </c>
      <c r="Z167" s="43"/>
    </row>
    <row r="168" spans="1:26" s="4" customFormat="1" ht="27" hidden="1" customHeight="1" x14ac:dyDescent="0.15">
      <c r="A168" s="17" t="s">
        <v>325</v>
      </c>
      <c r="B168" s="49" t="s">
        <v>326</v>
      </c>
      <c r="C168" s="49" t="s">
        <v>326</v>
      </c>
      <c r="D168" s="19">
        <f t="shared" si="84"/>
        <v>29282.5</v>
      </c>
      <c r="E168" s="20">
        <v>29282.5</v>
      </c>
      <c r="F168" s="20">
        <v>0</v>
      </c>
      <c r="G168" s="20"/>
      <c r="H168" s="21">
        <v>6</v>
      </c>
      <c r="I168" s="21">
        <v>266</v>
      </c>
      <c r="J168" s="21">
        <v>7</v>
      </c>
      <c r="K168" s="21">
        <v>6</v>
      </c>
      <c r="L168" s="21">
        <v>253</v>
      </c>
      <c r="M168" s="21">
        <v>9</v>
      </c>
      <c r="N168" s="31">
        <f t="shared" si="103"/>
        <v>45800</v>
      </c>
      <c r="O168" s="32">
        <v>0.85</v>
      </c>
      <c r="P168" s="33">
        <f t="shared" si="99"/>
        <v>38930</v>
      </c>
      <c r="Q168" s="31">
        <f t="shared" si="86"/>
        <v>9647.5</v>
      </c>
      <c r="R168" s="39">
        <f t="shared" si="100"/>
        <v>365900</v>
      </c>
      <c r="S168" s="40">
        <f t="shared" si="101"/>
        <v>311015</v>
      </c>
      <c r="T168" s="40">
        <f t="shared" si="87"/>
        <v>320662.5</v>
      </c>
      <c r="U168" s="40">
        <f t="shared" si="102"/>
        <v>288596</v>
      </c>
      <c r="V168" s="40">
        <v>0</v>
      </c>
      <c r="W168" s="40">
        <f t="shared" si="88"/>
        <v>288596</v>
      </c>
      <c r="X168" s="40">
        <f t="shared" si="89"/>
        <v>32066.5</v>
      </c>
      <c r="Y168" s="39">
        <f t="shared" si="90"/>
        <v>0</v>
      </c>
      <c r="Z168" s="43"/>
    </row>
    <row r="169" spans="1:26" s="4" customFormat="1" ht="27" hidden="1" customHeight="1" x14ac:dyDescent="0.15">
      <c r="A169" s="14" t="s">
        <v>327</v>
      </c>
      <c r="B169" s="50" t="s">
        <v>328</v>
      </c>
      <c r="C169" s="50" t="s">
        <v>328</v>
      </c>
      <c r="D169" s="23">
        <f>D170</f>
        <v>8850</v>
      </c>
      <c r="E169" s="23">
        <f>E170</f>
        <v>8850</v>
      </c>
      <c r="F169" s="23">
        <f>F170</f>
        <v>0</v>
      </c>
      <c r="G169" s="23">
        <f>G170</f>
        <v>0</v>
      </c>
      <c r="H169" s="23">
        <f t="shared" ref="H169:Y169" si="104">H170</f>
        <v>2</v>
      </c>
      <c r="I169" s="23">
        <f t="shared" si="104"/>
        <v>67</v>
      </c>
      <c r="J169" s="23">
        <f t="shared" si="104"/>
        <v>1</v>
      </c>
      <c r="K169" s="23">
        <f t="shared" si="104"/>
        <v>4</v>
      </c>
      <c r="L169" s="23">
        <f t="shared" si="104"/>
        <v>70</v>
      </c>
      <c r="M169" s="23">
        <f t="shared" si="104"/>
        <v>2</v>
      </c>
      <c r="N169" s="23">
        <f t="shared" si="104"/>
        <v>13275</v>
      </c>
      <c r="O169" s="23"/>
      <c r="P169" s="23">
        <f>P170</f>
        <v>13275</v>
      </c>
      <c r="Q169" s="23">
        <f t="shared" si="104"/>
        <v>4425</v>
      </c>
      <c r="R169" s="23">
        <f t="shared" si="104"/>
        <v>105200</v>
      </c>
      <c r="S169" s="23">
        <f t="shared" si="104"/>
        <v>105200</v>
      </c>
      <c r="T169" s="23">
        <f t="shared" si="104"/>
        <v>109625</v>
      </c>
      <c r="U169" s="23">
        <f t="shared" si="104"/>
        <v>98663</v>
      </c>
      <c r="V169" s="23">
        <f t="shared" si="104"/>
        <v>0</v>
      </c>
      <c r="W169" s="23">
        <f t="shared" si="104"/>
        <v>98663</v>
      </c>
      <c r="X169" s="23">
        <f t="shared" si="104"/>
        <v>10962</v>
      </c>
      <c r="Y169" s="23">
        <f t="shared" si="104"/>
        <v>0</v>
      </c>
      <c r="Z169" s="43"/>
    </row>
    <row r="170" spans="1:26" s="4" customFormat="1" ht="27" hidden="1" customHeight="1" x14ac:dyDescent="0.15">
      <c r="A170" s="17" t="s">
        <v>327</v>
      </c>
      <c r="B170" s="51" t="s">
        <v>328</v>
      </c>
      <c r="C170" s="51" t="s">
        <v>328</v>
      </c>
      <c r="D170" s="19">
        <f t="shared" si="84"/>
        <v>8850</v>
      </c>
      <c r="E170" s="20">
        <v>8850</v>
      </c>
      <c r="F170" s="20">
        <v>0</v>
      </c>
      <c r="G170" s="20"/>
      <c r="H170" s="21">
        <v>2</v>
      </c>
      <c r="I170" s="21">
        <v>67</v>
      </c>
      <c r="J170" s="21">
        <v>1</v>
      </c>
      <c r="K170" s="21">
        <v>4</v>
      </c>
      <c r="L170" s="21">
        <v>70</v>
      </c>
      <c r="M170" s="21">
        <v>2</v>
      </c>
      <c r="N170" s="31">
        <f t="shared" si="103"/>
        <v>13275</v>
      </c>
      <c r="O170" s="32">
        <v>1</v>
      </c>
      <c r="P170" s="33">
        <f t="shared" si="99"/>
        <v>13275</v>
      </c>
      <c r="Q170" s="31">
        <f t="shared" si="86"/>
        <v>4425</v>
      </c>
      <c r="R170" s="39">
        <f t="shared" si="100"/>
        <v>105200</v>
      </c>
      <c r="S170" s="40">
        <f t="shared" si="101"/>
        <v>105200</v>
      </c>
      <c r="T170" s="40">
        <f t="shared" si="87"/>
        <v>109625</v>
      </c>
      <c r="U170" s="40">
        <f t="shared" si="102"/>
        <v>98663</v>
      </c>
      <c r="V170" s="40">
        <v>0</v>
      </c>
      <c r="W170" s="40">
        <f t="shared" si="88"/>
        <v>98663</v>
      </c>
      <c r="X170" s="40">
        <f t="shared" si="89"/>
        <v>10962</v>
      </c>
      <c r="Y170" s="39">
        <f t="shared" si="90"/>
        <v>0</v>
      </c>
      <c r="Z170" s="43"/>
    </row>
    <row r="171" spans="1:26" s="4" customFormat="1" ht="27" hidden="1" customHeight="1" x14ac:dyDescent="0.15">
      <c r="A171" s="14" t="s">
        <v>329</v>
      </c>
      <c r="B171" s="52" t="s">
        <v>330</v>
      </c>
      <c r="C171" s="52" t="s">
        <v>330</v>
      </c>
      <c r="D171" s="23">
        <f>D172</f>
        <v>44850</v>
      </c>
      <c r="E171" s="23">
        <f>E172</f>
        <v>44850</v>
      </c>
      <c r="F171" s="23">
        <f>F172</f>
        <v>0</v>
      </c>
      <c r="G171" s="23">
        <f>G172</f>
        <v>0</v>
      </c>
      <c r="H171" s="23">
        <f t="shared" ref="H171:Y171" si="105">H172</f>
        <v>2</v>
      </c>
      <c r="I171" s="23">
        <f t="shared" si="105"/>
        <v>140</v>
      </c>
      <c r="J171" s="23">
        <f t="shared" si="105"/>
        <v>13</v>
      </c>
      <c r="K171" s="23">
        <f t="shared" si="105"/>
        <v>5</v>
      </c>
      <c r="L171" s="23">
        <f t="shared" si="105"/>
        <v>132</v>
      </c>
      <c r="M171" s="23">
        <f t="shared" si="105"/>
        <v>14</v>
      </c>
      <c r="N171" s="23">
        <f t="shared" si="105"/>
        <v>60725</v>
      </c>
      <c r="O171" s="23"/>
      <c r="P171" s="23">
        <f>P172</f>
        <v>60725</v>
      </c>
      <c r="Q171" s="23">
        <f t="shared" si="105"/>
        <v>15875</v>
      </c>
      <c r="R171" s="23">
        <f t="shared" si="105"/>
        <v>231400</v>
      </c>
      <c r="S171" s="23">
        <f t="shared" si="105"/>
        <v>231400</v>
      </c>
      <c r="T171" s="23">
        <f t="shared" si="105"/>
        <v>247275</v>
      </c>
      <c r="U171" s="23">
        <f t="shared" si="105"/>
        <v>222548</v>
      </c>
      <c r="V171" s="23">
        <f t="shared" si="105"/>
        <v>0</v>
      </c>
      <c r="W171" s="23">
        <f t="shared" si="105"/>
        <v>222548</v>
      </c>
      <c r="X171" s="23">
        <f t="shared" si="105"/>
        <v>24727</v>
      </c>
      <c r="Y171" s="23">
        <f t="shared" si="105"/>
        <v>0</v>
      </c>
      <c r="Z171" s="43"/>
    </row>
    <row r="172" spans="1:26" s="4" customFormat="1" ht="27" hidden="1" customHeight="1" x14ac:dyDescent="0.15">
      <c r="A172" s="17" t="s">
        <v>329</v>
      </c>
      <c r="B172" s="53" t="s">
        <v>330</v>
      </c>
      <c r="C172" s="53" t="s">
        <v>330</v>
      </c>
      <c r="D172" s="19">
        <f t="shared" ref="D172:D202" si="106">E172-F172+G172</f>
        <v>44850</v>
      </c>
      <c r="E172" s="20">
        <v>44850</v>
      </c>
      <c r="F172" s="20">
        <v>0</v>
      </c>
      <c r="G172" s="20"/>
      <c r="H172" s="21">
        <v>2</v>
      </c>
      <c r="I172" s="21">
        <v>140</v>
      </c>
      <c r="J172" s="21">
        <v>13</v>
      </c>
      <c r="K172" s="21">
        <v>5</v>
      </c>
      <c r="L172" s="21">
        <v>132</v>
      </c>
      <c r="M172" s="21">
        <v>14</v>
      </c>
      <c r="N172" s="31">
        <f t="shared" si="103"/>
        <v>60725</v>
      </c>
      <c r="O172" s="32">
        <v>1</v>
      </c>
      <c r="P172" s="33">
        <f t="shared" si="99"/>
        <v>60725</v>
      </c>
      <c r="Q172" s="31">
        <f t="shared" si="86"/>
        <v>15875</v>
      </c>
      <c r="R172" s="39">
        <f t="shared" si="100"/>
        <v>231400</v>
      </c>
      <c r="S172" s="40">
        <f t="shared" si="101"/>
        <v>231400</v>
      </c>
      <c r="T172" s="40">
        <f t="shared" si="87"/>
        <v>247275</v>
      </c>
      <c r="U172" s="40">
        <f t="shared" si="102"/>
        <v>222548</v>
      </c>
      <c r="V172" s="40">
        <v>0</v>
      </c>
      <c r="W172" s="40">
        <f t="shared" si="88"/>
        <v>222548</v>
      </c>
      <c r="X172" s="40">
        <f t="shared" si="89"/>
        <v>24727</v>
      </c>
      <c r="Y172" s="39">
        <f t="shared" si="90"/>
        <v>0</v>
      </c>
      <c r="Z172" s="43"/>
    </row>
    <row r="173" spans="1:26" s="4" customFormat="1" ht="27" hidden="1" customHeight="1" x14ac:dyDescent="0.15">
      <c r="A173" s="14" t="s">
        <v>331</v>
      </c>
      <c r="B173" s="54" t="s">
        <v>332</v>
      </c>
      <c r="C173" s="54" t="s">
        <v>332</v>
      </c>
      <c r="D173" s="26">
        <f>D174</f>
        <v>109607.5</v>
      </c>
      <c r="E173" s="26">
        <f>E174</f>
        <v>109607.5</v>
      </c>
      <c r="F173" s="26">
        <f>F174</f>
        <v>0</v>
      </c>
      <c r="G173" s="26">
        <f>G174</f>
        <v>0</v>
      </c>
      <c r="H173" s="26">
        <f t="shared" ref="H173:Y173" si="107">H174</f>
        <v>9</v>
      </c>
      <c r="I173" s="26">
        <f t="shared" si="107"/>
        <v>815</v>
      </c>
      <c r="J173" s="26">
        <f t="shared" si="107"/>
        <v>21</v>
      </c>
      <c r="K173" s="26">
        <f t="shared" si="107"/>
        <v>15</v>
      </c>
      <c r="L173" s="26">
        <f t="shared" si="107"/>
        <v>798</v>
      </c>
      <c r="M173" s="26">
        <f t="shared" si="107"/>
        <v>14</v>
      </c>
      <c r="N173" s="26">
        <f t="shared" si="107"/>
        <v>97375</v>
      </c>
      <c r="O173" s="26"/>
      <c r="P173" s="26">
        <f>P174</f>
        <v>82769</v>
      </c>
      <c r="Q173" s="26">
        <f t="shared" si="107"/>
        <v>-26838.5</v>
      </c>
      <c r="R173" s="26">
        <f t="shared" si="107"/>
        <v>1088900</v>
      </c>
      <c r="S173" s="26">
        <f t="shared" si="107"/>
        <v>925565</v>
      </c>
      <c r="T173" s="26">
        <f t="shared" si="107"/>
        <v>898726.5</v>
      </c>
      <c r="U173" s="26">
        <f t="shared" si="107"/>
        <v>808854</v>
      </c>
      <c r="V173" s="26">
        <f t="shared" si="107"/>
        <v>0</v>
      </c>
      <c r="W173" s="26">
        <f t="shared" si="107"/>
        <v>808854</v>
      </c>
      <c r="X173" s="26">
        <f t="shared" si="107"/>
        <v>89872.5</v>
      </c>
      <c r="Y173" s="26">
        <f t="shared" si="107"/>
        <v>0</v>
      </c>
      <c r="Z173" s="43"/>
    </row>
    <row r="174" spans="1:26" s="4" customFormat="1" ht="27" hidden="1" customHeight="1" x14ac:dyDescent="0.15">
      <c r="A174" s="17" t="s">
        <v>331</v>
      </c>
      <c r="B174" s="47" t="s">
        <v>332</v>
      </c>
      <c r="C174" s="47" t="s">
        <v>332</v>
      </c>
      <c r="D174" s="19">
        <f t="shared" si="106"/>
        <v>109607.5</v>
      </c>
      <c r="E174" s="20">
        <v>109607.5</v>
      </c>
      <c r="F174" s="20">
        <v>0</v>
      </c>
      <c r="G174" s="20"/>
      <c r="H174" s="21">
        <v>9</v>
      </c>
      <c r="I174" s="21">
        <v>815</v>
      </c>
      <c r="J174" s="21">
        <v>21</v>
      </c>
      <c r="K174" s="21">
        <v>15</v>
      </c>
      <c r="L174" s="21">
        <v>798</v>
      </c>
      <c r="M174" s="21">
        <v>14</v>
      </c>
      <c r="N174" s="31">
        <f t="shared" si="103"/>
        <v>97375</v>
      </c>
      <c r="O174" s="32">
        <v>0.85</v>
      </c>
      <c r="P174" s="33">
        <f t="shared" si="99"/>
        <v>82769</v>
      </c>
      <c r="Q174" s="31">
        <f t="shared" si="86"/>
        <v>-26838.5</v>
      </c>
      <c r="R174" s="39">
        <f t="shared" si="100"/>
        <v>1088900</v>
      </c>
      <c r="S174" s="40">
        <f t="shared" si="101"/>
        <v>925565</v>
      </c>
      <c r="T174" s="40">
        <f t="shared" si="87"/>
        <v>898726.5</v>
      </c>
      <c r="U174" s="40">
        <f t="shared" si="102"/>
        <v>808854</v>
      </c>
      <c r="V174" s="40">
        <v>0</v>
      </c>
      <c r="W174" s="40">
        <f t="shared" si="88"/>
        <v>808854</v>
      </c>
      <c r="X174" s="40">
        <f t="shared" si="89"/>
        <v>89872.5</v>
      </c>
      <c r="Y174" s="39">
        <f t="shared" si="90"/>
        <v>0</v>
      </c>
      <c r="Z174" s="43"/>
    </row>
    <row r="175" spans="1:26" s="4" customFormat="1" ht="27" hidden="1" customHeight="1" x14ac:dyDescent="0.15">
      <c r="A175" s="14" t="s">
        <v>333</v>
      </c>
      <c r="B175" s="22" t="s">
        <v>334</v>
      </c>
      <c r="C175" s="22" t="s">
        <v>334</v>
      </c>
      <c r="D175" s="23">
        <f>SUM(D176:D180)</f>
        <v>207187.5</v>
      </c>
      <c r="E175" s="23">
        <f>SUM(E176:E180)</f>
        <v>207187.5</v>
      </c>
      <c r="F175" s="23">
        <f>SUM(F176:F180)</f>
        <v>0</v>
      </c>
      <c r="G175" s="23">
        <f>SUM(G176:G180)</f>
        <v>0</v>
      </c>
      <c r="H175" s="23">
        <f t="shared" ref="H175:Y175" si="108">SUM(H176:H180)</f>
        <v>52</v>
      </c>
      <c r="I175" s="23">
        <f t="shared" si="108"/>
        <v>575</v>
      </c>
      <c r="J175" s="23">
        <f t="shared" si="108"/>
        <v>28</v>
      </c>
      <c r="K175" s="23">
        <f t="shared" si="108"/>
        <v>72</v>
      </c>
      <c r="L175" s="23">
        <f t="shared" si="108"/>
        <v>526</v>
      </c>
      <c r="M175" s="23">
        <f t="shared" si="108"/>
        <v>39</v>
      </c>
      <c r="N175" s="23">
        <f t="shared" si="108"/>
        <v>283975</v>
      </c>
      <c r="O175" s="23"/>
      <c r="P175" s="23">
        <f>SUM(P176:P180)</f>
        <v>241380</v>
      </c>
      <c r="Q175" s="23">
        <f t="shared" si="108"/>
        <v>34192.5</v>
      </c>
      <c r="R175" s="23">
        <f t="shared" si="108"/>
        <v>987650</v>
      </c>
      <c r="S175" s="23">
        <f t="shared" si="108"/>
        <v>839503</v>
      </c>
      <c r="T175" s="23">
        <f t="shared" si="108"/>
        <v>895115.5</v>
      </c>
      <c r="U175" s="23">
        <f t="shared" si="108"/>
        <v>805604</v>
      </c>
      <c r="V175" s="23">
        <f t="shared" si="108"/>
        <v>0</v>
      </c>
      <c r="W175" s="23">
        <f t="shared" si="108"/>
        <v>805604</v>
      </c>
      <c r="X175" s="23">
        <f t="shared" si="108"/>
        <v>89511.5</v>
      </c>
      <c r="Y175" s="23">
        <f t="shared" si="108"/>
        <v>-21420</v>
      </c>
      <c r="Z175" s="43"/>
    </row>
    <row r="176" spans="1:26" s="4" customFormat="1" ht="27" hidden="1" customHeight="1" x14ac:dyDescent="0.15">
      <c r="A176" s="17" t="s">
        <v>335</v>
      </c>
      <c r="B176" s="24" t="s">
        <v>336</v>
      </c>
      <c r="C176" s="24" t="s">
        <v>337</v>
      </c>
      <c r="D176" s="19">
        <f t="shared" si="106"/>
        <v>22567.5</v>
      </c>
      <c r="E176" s="20">
        <v>22567.5</v>
      </c>
      <c r="F176" s="20">
        <v>0</v>
      </c>
      <c r="G176" s="20"/>
      <c r="H176" s="21">
        <v>3</v>
      </c>
      <c r="I176" s="21">
        <v>90</v>
      </c>
      <c r="J176" s="21">
        <v>6</v>
      </c>
      <c r="K176" s="21">
        <v>5</v>
      </c>
      <c r="L176" s="21">
        <v>93</v>
      </c>
      <c r="M176" s="21">
        <v>5</v>
      </c>
      <c r="N176" s="31">
        <f t="shared" si="103"/>
        <v>31175</v>
      </c>
      <c r="O176" s="32">
        <v>0.85</v>
      </c>
      <c r="P176" s="33">
        <f t="shared" si="99"/>
        <v>26499</v>
      </c>
      <c r="Q176" s="31">
        <f t="shared" si="86"/>
        <v>3931.5</v>
      </c>
      <c r="R176" s="39">
        <f t="shared" si="100"/>
        <v>148000</v>
      </c>
      <c r="S176" s="40">
        <f t="shared" si="101"/>
        <v>125800</v>
      </c>
      <c r="T176" s="40">
        <f t="shared" si="87"/>
        <v>129731.5</v>
      </c>
      <c r="U176" s="40">
        <f t="shared" si="102"/>
        <v>116758</v>
      </c>
      <c r="V176" s="40">
        <v>0</v>
      </c>
      <c r="W176" s="40">
        <f t="shared" si="88"/>
        <v>116758</v>
      </c>
      <c r="X176" s="40">
        <f t="shared" si="89"/>
        <v>12973.5</v>
      </c>
      <c r="Y176" s="39">
        <f t="shared" si="90"/>
        <v>0</v>
      </c>
      <c r="Z176" s="43"/>
    </row>
    <row r="177" spans="1:26" s="4" customFormat="1" ht="27" hidden="1" customHeight="1" x14ac:dyDescent="0.15">
      <c r="A177" s="17" t="s">
        <v>338</v>
      </c>
      <c r="B177" s="24" t="s">
        <v>339</v>
      </c>
      <c r="C177" s="24" t="s">
        <v>340</v>
      </c>
      <c r="D177" s="19">
        <f t="shared" si="106"/>
        <v>21420</v>
      </c>
      <c r="E177" s="20">
        <v>21420</v>
      </c>
      <c r="F177" s="20">
        <v>0</v>
      </c>
      <c r="G177" s="20"/>
      <c r="H177" s="21"/>
      <c r="I177" s="21"/>
      <c r="J177" s="21"/>
      <c r="K177" s="21"/>
      <c r="L177" s="21"/>
      <c r="M177" s="21"/>
      <c r="N177" s="31">
        <f t="shared" si="103"/>
        <v>0</v>
      </c>
      <c r="O177" s="32">
        <v>0.85</v>
      </c>
      <c r="P177" s="33">
        <f t="shared" si="99"/>
        <v>0</v>
      </c>
      <c r="Q177" s="31">
        <f t="shared" si="86"/>
        <v>-21420</v>
      </c>
      <c r="R177" s="39">
        <f t="shared" si="100"/>
        <v>0</v>
      </c>
      <c r="S177" s="40">
        <f t="shared" si="101"/>
        <v>0</v>
      </c>
      <c r="T177" s="40">
        <f t="shared" si="87"/>
        <v>0</v>
      </c>
      <c r="U177" s="40">
        <f t="shared" si="102"/>
        <v>0</v>
      </c>
      <c r="V177" s="40">
        <v>0</v>
      </c>
      <c r="W177" s="40">
        <f t="shared" si="88"/>
        <v>0</v>
      </c>
      <c r="X177" s="40">
        <f t="shared" si="89"/>
        <v>0</v>
      </c>
      <c r="Y177" s="39">
        <f t="shared" si="90"/>
        <v>-21420</v>
      </c>
      <c r="Z177" s="43"/>
    </row>
    <row r="178" spans="1:26" s="4" customFormat="1" ht="27" hidden="1" customHeight="1" x14ac:dyDescent="0.15">
      <c r="A178" s="17" t="s">
        <v>338</v>
      </c>
      <c r="B178" s="24" t="s">
        <v>339</v>
      </c>
      <c r="C178" s="24" t="s">
        <v>339</v>
      </c>
      <c r="D178" s="19">
        <f t="shared" si="106"/>
        <v>40715</v>
      </c>
      <c r="E178" s="20">
        <v>40715</v>
      </c>
      <c r="F178" s="20">
        <v>0</v>
      </c>
      <c r="G178" s="20"/>
      <c r="H178" s="21">
        <v>13</v>
      </c>
      <c r="I178" s="21">
        <v>69</v>
      </c>
      <c r="J178" s="21">
        <v>5</v>
      </c>
      <c r="K178" s="21">
        <v>15</v>
      </c>
      <c r="L178" s="21">
        <v>39</v>
      </c>
      <c r="M178" s="21">
        <v>14</v>
      </c>
      <c r="N178" s="31">
        <f t="shared" si="103"/>
        <v>71575</v>
      </c>
      <c r="O178" s="32">
        <v>0.85</v>
      </c>
      <c r="P178" s="33">
        <f t="shared" si="99"/>
        <v>60839</v>
      </c>
      <c r="Q178" s="31">
        <f t="shared" si="86"/>
        <v>20124</v>
      </c>
      <c r="R178" s="39">
        <f t="shared" si="100"/>
        <v>140150</v>
      </c>
      <c r="S178" s="40">
        <f t="shared" si="101"/>
        <v>119128</v>
      </c>
      <c r="T178" s="40">
        <f t="shared" si="87"/>
        <v>139252</v>
      </c>
      <c r="U178" s="40">
        <f t="shared" si="102"/>
        <v>125327</v>
      </c>
      <c r="V178" s="40">
        <v>0</v>
      </c>
      <c r="W178" s="40">
        <f t="shared" si="88"/>
        <v>125327</v>
      </c>
      <c r="X178" s="40">
        <f t="shared" si="89"/>
        <v>13925</v>
      </c>
      <c r="Y178" s="39">
        <f t="shared" si="90"/>
        <v>0</v>
      </c>
      <c r="Z178" s="43"/>
    </row>
    <row r="179" spans="1:26" s="4" customFormat="1" ht="27" hidden="1" customHeight="1" x14ac:dyDescent="0.15">
      <c r="A179" s="17" t="s">
        <v>341</v>
      </c>
      <c r="B179" s="24" t="s">
        <v>342</v>
      </c>
      <c r="C179" s="24" t="s">
        <v>343</v>
      </c>
      <c r="D179" s="19">
        <f t="shared" si="106"/>
        <v>15215</v>
      </c>
      <c r="E179" s="20">
        <v>15215</v>
      </c>
      <c r="F179" s="20">
        <v>0</v>
      </c>
      <c r="G179" s="20"/>
      <c r="H179" s="21">
        <v>2</v>
      </c>
      <c r="I179" s="21">
        <v>41</v>
      </c>
      <c r="J179" s="21">
        <v>4</v>
      </c>
      <c r="K179" s="21">
        <v>2</v>
      </c>
      <c r="L179" s="21">
        <v>30</v>
      </c>
      <c r="M179" s="21">
        <v>2</v>
      </c>
      <c r="N179" s="31">
        <f t="shared" si="103"/>
        <v>16550</v>
      </c>
      <c r="O179" s="32">
        <v>0.85</v>
      </c>
      <c r="P179" s="33">
        <f t="shared" si="99"/>
        <v>14068</v>
      </c>
      <c r="Q179" s="31">
        <f t="shared" si="86"/>
        <v>-1147</v>
      </c>
      <c r="R179" s="39">
        <f t="shared" si="100"/>
        <v>50200</v>
      </c>
      <c r="S179" s="40">
        <f t="shared" si="101"/>
        <v>42670</v>
      </c>
      <c r="T179" s="40">
        <f t="shared" si="87"/>
        <v>41523</v>
      </c>
      <c r="U179" s="40">
        <f t="shared" si="102"/>
        <v>37371</v>
      </c>
      <c r="V179" s="40">
        <v>0</v>
      </c>
      <c r="W179" s="40">
        <f t="shared" si="88"/>
        <v>37371</v>
      </c>
      <c r="X179" s="40">
        <f t="shared" si="89"/>
        <v>4152</v>
      </c>
      <c r="Y179" s="39">
        <f t="shared" si="90"/>
        <v>0</v>
      </c>
      <c r="Z179" s="43"/>
    </row>
    <row r="180" spans="1:26" s="4" customFormat="1" ht="27" hidden="1" customHeight="1" x14ac:dyDescent="0.15">
      <c r="A180" s="17" t="s">
        <v>341</v>
      </c>
      <c r="B180" s="24" t="s">
        <v>342</v>
      </c>
      <c r="C180" s="24" t="s">
        <v>342</v>
      </c>
      <c r="D180" s="19">
        <f t="shared" si="106"/>
        <v>107270</v>
      </c>
      <c r="E180" s="20">
        <v>107270</v>
      </c>
      <c r="F180" s="20">
        <v>0</v>
      </c>
      <c r="G180" s="20"/>
      <c r="H180" s="21">
        <v>34</v>
      </c>
      <c r="I180" s="21">
        <v>375</v>
      </c>
      <c r="J180" s="21">
        <v>13</v>
      </c>
      <c r="K180" s="21">
        <v>50</v>
      </c>
      <c r="L180" s="21">
        <v>364</v>
      </c>
      <c r="M180" s="21">
        <v>18</v>
      </c>
      <c r="N180" s="31">
        <f t="shared" si="103"/>
        <v>164675</v>
      </c>
      <c r="O180" s="32">
        <v>0.85</v>
      </c>
      <c r="P180" s="33">
        <f t="shared" si="99"/>
        <v>139974</v>
      </c>
      <c r="Q180" s="31">
        <f t="shared" si="86"/>
        <v>32704</v>
      </c>
      <c r="R180" s="39">
        <f t="shared" si="100"/>
        <v>649300</v>
      </c>
      <c r="S180" s="40">
        <f t="shared" si="101"/>
        <v>551905</v>
      </c>
      <c r="T180" s="40">
        <f t="shared" si="87"/>
        <v>584609</v>
      </c>
      <c r="U180" s="40">
        <f t="shared" si="102"/>
        <v>526148</v>
      </c>
      <c r="V180" s="40">
        <v>0</v>
      </c>
      <c r="W180" s="40">
        <f t="shared" si="88"/>
        <v>526148</v>
      </c>
      <c r="X180" s="40">
        <f t="shared" si="89"/>
        <v>58461</v>
      </c>
      <c r="Y180" s="39">
        <f t="shared" si="90"/>
        <v>0</v>
      </c>
      <c r="Z180" s="43"/>
    </row>
    <row r="181" spans="1:26" s="4" customFormat="1" ht="27" hidden="1" customHeight="1" x14ac:dyDescent="0.15">
      <c r="A181" s="14" t="s">
        <v>344</v>
      </c>
      <c r="B181" s="22" t="s">
        <v>345</v>
      </c>
      <c r="C181" s="22" t="s">
        <v>345</v>
      </c>
      <c r="D181" s="26">
        <f>D182</f>
        <v>112800</v>
      </c>
      <c r="E181" s="26">
        <f>E182</f>
        <v>112800</v>
      </c>
      <c r="F181" s="26">
        <f>F182</f>
        <v>0</v>
      </c>
      <c r="G181" s="26">
        <f>G182</f>
        <v>0</v>
      </c>
      <c r="H181" s="26">
        <f t="shared" ref="H181:Y181" si="109">H182</f>
        <v>1</v>
      </c>
      <c r="I181" s="26">
        <f t="shared" si="109"/>
        <v>457</v>
      </c>
      <c r="J181" s="26">
        <f t="shared" si="109"/>
        <v>30</v>
      </c>
      <c r="K181" s="26">
        <f t="shared" si="109"/>
        <v>0</v>
      </c>
      <c r="L181" s="26">
        <f t="shared" si="109"/>
        <v>434</v>
      </c>
      <c r="M181" s="26">
        <f t="shared" si="109"/>
        <v>25</v>
      </c>
      <c r="N181" s="26">
        <f t="shared" si="109"/>
        <v>107125</v>
      </c>
      <c r="O181" s="26"/>
      <c r="P181" s="26">
        <f>P182</f>
        <v>107125</v>
      </c>
      <c r="Q181" s="26">
        <f t="shared" si="109"/>
        <v>-5675</v>
      </c>
      <c r="R181" s="26">
        <f t="shared" si="109"/>
        <v>638750</v>
      </c>
      <c r="S181" s="26">
        <f t="shared" si="109"/>
        <v>638750</v>
      </c>
      <c r="T181" s="26">
        <f t="shared" si="109"/>
        <v>633075</v>
      </c>
      <c r="U181" s="26">
        <f t="shared" si="109"/>
        <v>569768</v>
      </c>
      <c r="V181" s="26">
        <f t="shared" si="109"/>
        <v>0</v>
      </c>
      <c r="W181" s="26">
        <f t="shared" si="109"/>
        <v>569768</v>
      </c>
      <c r="X181" s="26">
        <f t="shared" si="109"/>
        <v>63307</v>
      </c>
      <c r="Y181" s="26">
        <f t="shared" si="109"/>
        <v>0</v>
      </c>
      <c r="Z181" s="43"/>
    </row>
    <row r="182" spans="1:26" s="4" customFormat="1" ht="27" hidden="1" customHeight="1" x14ac:dyDescent="0.15">
      <c r="A182" s="17" t="s">
        <v>344</v>
      </c>
      <c r="B182" s="24" t="s">
        <v>345</v>
      </c>
      <c r="C182" s="24" t="s">
        <v>345</v>
      </c>
      <c r="D182" s="19">
        <f t="shared" si="106"/>
        <v>112800</v>
      </c>
      <c r="E182" s="20">
        <v>112800</v>
      </c>
      <c r="F182" s="20">
        <v>0</v>
      </c>
      <c r="G182" s="20"/>
      <c r="H182" s="21">
        <v>1</v>
      </c>
      <c r="I182" s="21">
        <v>457</v>
      </c>
      <c r="J182" s="21">
        <v>30</v>
      </c>
      <c r="K182" s="21">
        <v>0</v>
      </c>
      <c r="L182" s="21">
        <v>434</v>
      </c>
      <c r="M182" s="21">
        <v>25</v>
      </c>
      <c r="N182" s="31">
        <f t="shared" si="103"/>
        <v>107125</v>
      </c>
      <c r="O182" s="32">
        <v>1</v>
      </c>
      <c r="P182" s="33">
        <f t="shared" si="99"/>
        <v>107125</v>
      </c>
      <c r="Q182" s="31">
        <f t="shared" si="86"/>
        <v>-5675</v>
      </c>
      <c r="R182" s="39">
        <f t="shared" si="100"/>
        <v>638750</v>
      </c>
      <c r="S182" s="40">
        <f t="shared" si="101"/>
        <v>638750</v>
      </c>
      <c r="T182" s="40">
        <f t="shared" si="87"/>
        <v>633075</v>
      </c>
      <c r="U182" s="40">
        <f t="shared" si="102"/>
        <v>569768</v>
      </c>
      <c r="V182" s="40">
        <v>0</v>
      </c>
      <c r="W182" s="40">
        <f t="shared" si="88"/>
        <v>569768</v>
      </c>
      <c r="X182" s="40">
        <f t="shared" si="89"/>
        <v>63307</v>
      </c>
      <c r="Y182" s="39">
        <f t="shared" si="90"/>
        <v>0</v>
      </c>
      <c r="Z182" s="43"/>
    </row>
    <row r="183" spans="1:26" s="4" customFormat="1" ht="27" hidden="1" customHeight="1" x14ac:dyDescent="0.15">
      <c r="A183" s="14" t="s">
        <v>346</v>
      </c>
      <c r="B183" s="22" t="s">
        <v>347</v>
      </c>
      <c r="C183" s="22" t="s">
        <v>347</v>
      </c>
      <c r="D183" s="23">
        <f>SUM(D184:D187)</f>
        <v>213890</v>
      </c>
      <c r="E183" s="23">
        <f>SUM(E184:E187)</f>
        <v>211480</v>
      </c>
      <c r="F183" s="23">
        <f>SUM(F184:F187)</f>
        <v>-2410</v>
      </c>
      <c r="G183" s="23">
        <f>SUM(G184:G187)</f>
        <v>0</v>
      </c>
      <c r="H183" s="23">
        <f t="shared" ref="H183:Y183" si="110">SUM(H184:H187)</f>
        <v>39</v>
      </c>
      <c r="I183" s="23">
        <f t="shared" si="110"/>
        <v>1041</v>
      </c>
      <c r="J183" s="23">
        <f t="shared" si="110"/>
        <v>35</v>
      </c>
      <c r="K183" s="23">
        <f t="shared" si="110"/>
        <v>78</v>
      </c>
      <c r="L183" s="23">
        <f t="shared" si="110"/>
        <v>1037</v>
      </c>
      <c r="M183" s="23">
        <f t="shared" si="110"/>
        <v>26</v>
      </c>
      <c r="N183" s="23">
        <f t="shared" si="110"/>
        <v>263675</v>
      </c>
      <c r="O183" s="23"/>
      <c r="P183" s="23">
        <f>SUM(P184:P187)</f>
        <v>224123</v>
      </c>
      <c r="Q183" s="23">
        <f t="shared" si="110"/>
        <v>10233</v>
      </c>
      <c r="R183" s="23">
        <f t="shared" si="110"/>
        <v>1591350</v>
      </c>
      <c r="S183" s="23">
        <f t="shared" si="110"/>
        <v>1352649</v>
      </c>
      <c r="T183" s="23">
        <f t="shared" si="110"/>
        <v>1362882</v>
      </c>
      <c r="U183" s="23">
        <f t="shared" si="110"/>
        <v>1226594</v>
      </c>
      <c r="V183" s="23">
        <f t="shared" si="110"/>
        <v>0</v>
      </c>
      <c r="W183" s="23">
        <f t="shared" si="110"/>
        <v>1226594</v>
      </c>
      <c r="X183" s="23">
        <f t="shared" si="110"/>
        <v>136288</v>
      </c>
      <c r="Y183" s="23">
        <f t="shared" si="110"/>
        <v>0</v>
      </c>
      <c r="Z183" s="43"/>
    </row>
    <row r="184" spans="1:26" s="4" customFormat="1" ht="27" hidden="1" customHeight="1" x14ac:dyDescent="0.15">
      <c r="A184" s="17" t="s">
        <v>348</v>
      </c>
      <c r="B184" s="24" t="s">
        <v>349</v>
      </c>
      <c r="C184" s="24" t="s">
        <v>350</v>
      </c>
      <c r="D184" s="19">
        <f t="shared" si="106"/>
        <v>27157.5</v>
      </c>
      <c r="E184" s="20">
        <v>27157.5</v>
      </c>
      <c r="F184" s="20">
        <v>0</v>
      </c>
      <c r="G184" s="20"/>
      <c r="H184" s="21">
        <v>2</v>
      </c>
      <c r="I184" s="21">
        <v>157</v>
      </c>
      <c r="J184" s="21">
        <v>10</v>
      </c>
      <c r="K184" s="21">
        <v>6</v>
      </c>
      <c r="L184" s="21">
        <v>177</v>
      </c>
      <c r="M184" s="21">
        <v>7</v>
      </c>
      <c r="N184" s="31">
        <f t="shared" si="103"/>
        <v>42725</v>
      </c>
      <c r="O184" s="32">
        <v>0.85</v>
      </c>
      <c r="P184" s="33">
        <f t="shared" si="99"/>
        <v>36316</v>
      </c>
      <c r="Q184" s="31">
        <f t="shared" si="86"/>
        <v>9158.5</v>
      </c>
      <c r="R184" s="39">
        <f t="shared" si="100"/>
        <v>263200</v>
      </c>
      <c r="S184" s="40">
        <f t="shared" si="101"/>
        <v>223720</v>
      </c>
      <c r="T184" s="40">
        <f t="shared" si="87"/>
        <v>232878.5</v>
      </c>
      <c r="U184" s="40">
        <f t="shared" si="102"/>
        <v>209591</v>
      </c>
      <c r="V184" s="40">
        <v>0</v>
      </c>
      <c r="W184" s="40">
        <f t="shared" si="88"/>
        <v>209591</v>
      </c>
      <c r="X184" s="40">
        <f t="shared" si="89"/>
        <v>23287.5</v>
      </c>
      <c r="Y184" s="39">
        <f t="shared" si="90"/>
        <v>0</v>
      </c>
      <c r="Z184" s="43"/>
    </row>
    <row r="185" spans="1:26" s="4" customFormat="1" ht="27" hidden="1" customHeight="1" x14ac:dyDescent="0.15">
      <c r="A185" s="17" t="s">
        <v>351</v>
      </c>
      <c r="B185" s="55" t="s">
        <v>352</v>
      </c>
      <c r="C185" s="55" t="s">
        <v>352</v>
      </c>
      <c r="D185" s="19">
        <f t="shared" si="106"/>
        <v>62305</v>
      </c>
      <c r="E185" s="20">
        <v>62305</v>
      </c>
      <c r="F185" s="20">
        <v>0</v>
      </c>
      <c r="G185" s="20"/>
      <c r="H185" s="21">
        <v>22</v>
      </c>
      <c r="I185" s="21">
        <v>145</v>
      </c>
      <c r="J185" s="21">
        <v>4</v>
      </c>
      <c r="K185" s="21">
        <v>35</v>
      </c>
      <c r="L185" s="21">
        <v>82</v>
      </c>
      <c r="M185" s="21">
        <v>3</v>
      </c>
      <c r="N185" s="31">
        <f t="shared" si="103"/>
        <v>84725</v>
      </c>
      <c r="O185" s="32">
        <v>0.85</v>
      </c>
      <c r="P185" s="33">
        <f t="shared" si="99"/>
        <v>72016</v>
      </c>
      <c r="Q185" s="31">
        <f t="shared" si="86"/>
        <v>9711</v>
      </c>
      <c r="R185" s="39">
        <f t="shared" si="100"/>
        <v>201550</v>
      </c>
      <c r="S185" s="40">
        <f t="shared" si="101"/>
        <v>171318</v>
      </c>
      <c r="T185" s="40">
        <f t="shared" si="87"/>
        <v>181029</v>
      </c>
      <c r="U185" s="40">
        <f t="shared" si="102"/>
        <v>162926</v>
      </c>
      <c r="V185" s="40">
        <v>0</v>
      </c>
      <c r="W185" s="40">
        <f t="shared" si="88"/>
        <v>162926</v>
      </c>
      <c r="X185" s="40">
        <f t="shared" si="89"/>
        <v>18103</v>
      </c>
      <c r="Y185" s="39">
        <f t="shared" si="90"/>
        <v>0</v>
      </c>
      <c r="Z185" s="43"/>
    </row>
    <row r="186" spans="1:26" s="4" customFormat="1" ht="27" hidden="1" customHeight="1" x14ac:dyDescent="0.15">
      <c r="A186" s="17" t="s">
        <v>353</v>
      </c>
      <c r="B186" s="56" t="s">
        <v>354</v>
      </c>
      <c r="C186" s="56" t="s">
        <v>354</v>
      </c>
      <c r="D186" s="19">
        <f t="shared" si="106"/>
        <v>74532.5</v>
      </c>
      <c r="E186" s="20">
        <f>33362.5+38760</f>
        <v>72122.5</v>
      </c>
      <c r="F186" s="20">
        <v>-2410</v>
      </c>
      <c r="G186" s="20"/>
      <c r="H186" s="21">
        <f>8+4</f>
        <v>12</v>
      </c>
      <c r="I186" s="21">
        <f>377+171</f>
        <v>548</v>
      </c>
      <c r="J186" s="21">
        <f>3+6</f>
        <v>9</v>
      </c>
      <c r="K186" s="21">
        <f>20+6</f>
        <v>26</v>
      </c>
      <c r="L186" s="21">
        <f>398+186</f>
        <v>584</v>
      </c>
      <c r="M186" s="21">
        <f>6+5</f>
        <v>11</v>
      </c>
      <c r="N186" s="31">
        <f t="shared" si="103"/>
        <v>86000</v>
      </c>
      <c r="O186" s="32">
        <v>0.85</v>
      </c>
      <c r="P186" s="33">
        <f t="shared" si="99"/>
        <v>73100</v>
      </c>
      <c r="Q186" s="31">
        <f t="shared" si="86"/>
        <v>-1432.5</v>
      </c>
      <c r="R186" s="39">
        <f t="shared" si="100"/>
        <v>837350</v>
      </c>
      <c r="S186" s="40">
        <f t="shared" si="101"/>
        <v>711748</v>
      </c>
      <c r="T186" s="40">
        <f t="shared" si="87"/>
        <v>710315.5</v>
      </c>
      <c r="U186" s="40">
        <f t="shared" si="102"/>
        <v>639284</v>
      </c>
      <c r="V186" s="40">
        <v>0</v>
      </c>
      <c r="W186" s="40">
        <f t="shared" si="88"/>
        <v>639284</v>
      </c>
      <c r="X186" s="40">
        <f t="shared" si="89"/>
        <v>71031.5</v>
      </c>
      <c r="Y186" s="39">
        <f t="shared" si="90"/>
        <v>0</v>
      </c>
      <c r="Z186" s="43" t="s">
        <v>355</v>
      </c>
    </row>
    <row r="187" spans="1:26" s="4" customFormat="1" ht="27" hidden="1" customHeight="1" x14ac:dyDescent="0.15">
      <c r="A187" s="17" t="s">
        <v>351</v>
      </c>
      <c r="B187" s="55" t="s">
        <v>352</v>
      </c>
      <c r="C187" s="24" t="s">
        <v>356</v>
      </c>
      <c r="D187" s="19">
        <f t="shared" si="106"/>
        <v>49895</v>
      </c>
      <c r="E187" s="20">
        <v>49895</v>
      </c>
      <c r="F187" s="20">
        <v>0</v>
      </c>
      <c r="G187" s="20"/>
      <c r="H187" s="21">
        <v>3</v>
      </c>
      <c r="I187" s="21">
        <v>191</v>
      </c>
      <c r="J187" s="21">
        <v>12</v>
      </c>
      <c r="K187" s="21">
        <v>11</v>
      </c>
      <c r="L187" s="21">
        <v>194</v>
      </c>
      <c r="M187" s="21">
        <v>5</v>
      </c>
      <c r="N187" s="31">
        <f t="shared" si="103"/>
        <v>50225</v>
      </c>
      <c r="O187" s="32">
        <v>0.85</v>
      </c>
      <c r="P187" s="33">
        <f t="shared" si="99"/>
        <v>42691</v>
      </c>
      <c r="Q187" s="31">
        <f t="shared" si="86"/>
        <v>-7204</v>
      </c>
      <c r="R187" s="39">
        <f t="shared" si="100"/>
        <v>289250</v>
      </c>
      <c r="S187" s="40">
        <f t="shared" si="101"/>
        <v>245863</v>
      </c>
      <c r="T187" s="40">
        <f t="shared" si="87"/>
        <v>238659</v>
      </c>
      <c r="U187" s="40">
        <f t="shared" si="102"/>
        <v>214793</v>
      </c>
      <c r="V187" s="40">
        <v>0</v>
      </c>
      <c r="W187" s="40">
        <f t="shared" si="88"/>
        <v>214793</v>
      </c>
      <c r="X187" s="40">
        <f t="shared" si="89"/>
        <v>23866</v>
      </c>
      <c r="Y187" s="39">
        <f t="shared" si="90"/>
        <v>0</v>
      </c>
      <c r="Z187" s="43"/>
    </row>
    <row r="188" spans="1:26" s="4" customFormat="1" ht="27" hidden="1" customHeight="1" x14ac:dyDescent="0.15">
      <c r="A188" s="14" t="s">
        <v>357</v>
      </c>
      <c r="B188" s="57" t="s">
        <v>358</v>
      </c>
      <c r="C188" s="57" t="s">
        <v>358</v>
      </c>
      <c r="D188" s="23">
        <f>D189</f>
        <v>118000</v>
      </c>
      <c r="E188" s="23">
        <f>E189</f>
        <v>57750</v>
      </c>
      <c r="F188" s="23">
        <f>F189</f>
        <v>-60250</v>
      </c>
      <c r="G188" s="23">
        <f>G189</f>
        <v>0</v>
      </c>
      <c r="H188" s="23">
        <f t="shared" ref="H188:Y188" si="111">H189</f>
        <v>0</v>
      </c>
      <c r="I188" s="23">
        <f t="shared" si="111"/>
        <v>1020</v>
      </c>
      <c r="J188" s="23">
        <f t="shared" si="111"/>
        <v>16</v>
      </c>
      <c r="K188" s="23">
        <f t="shared" si="111"/>
        <v>0</v>
      </c>
      <c r="L188" s="23">
        <f t="shared" si="111"/>
        <v>1031</v>
      </c>
      <c r="M188" s="23">
        <f t="shared" si="111"/>
        <v>21</v>
      </c>
      <c r="N188" s="23">
        <f t="shared" si="111"/>
        <v>71225</v>
      </c>
      <c r="O188" s="23"/>
      <c r="P188" s="23">
        <f>P189</f>
        <v>71225</v>
      </c>
      <c r="Q188" s="23">
        <f t="shared" si="111"/>
        <v>-46775</v>
      </c>
      <c r="R188" s="23">
        <f t="shared" si="111"/>
        <v>1369600</v>
      </c>
      <c r="S188" s="23">
        <f t="shared" si="111"/>
        <v>1369600</v>
      </c>
      <c r="T188" s="23">
        <f t="shared" si="111"/>
        <v>1322825</v>
      </c>
      <c r="U188" s="23">
        <f t="shared" si="111"/>
        <v>1190543</v>
      </c>
      <c r="V188" s="23">
        <f t="shared" si="111"/>
        <v>0</v>
      </c>
      <c r="W188" s="23">
        <f t="shared" si="111"/>
        <v>1190543</v>
      </c>
      <c r="X188" s="23">
        <f t="shared" si="111"/>
        <v>132282</v>
      </c>
      <c r="Y188" s="23">
        <f t="shared" si="111"/>
        <v>0</v>
      </c>
      <c r="Z188" s="43"/>
    </row>
    <row r="189" spans="1:26" s="4" customFormat="1" ht="27" hidden="1" customHeight="1" x14ac:dyDescent="0.15">
      <c r="A189" s="17" t="s">
        <v>357</v>
      </c>
      <c r="B189" s="46" t="s">
        <v>358</v>
      </c>
      <c r="C189" s="46" t="s">
        <v>358</v>
      </c>
      <c r="D189" s="19">
        <f t="shared" si="106"/>
        <v>118000</v>
      </c>
      <c r="E189" s="20">
        <v>57750</v>
      </c>
      <c r="F189" s="20">
        <v>-60250</v>
      </c>
      <c r="G189" s="20"/>
      <c r="H189" s="21">
        <v>0</v>
      </c>
      <c r="I189" s="21">
        <v>1020</v>
      </c>
      <c r="J189" s="21">
        <v>16</v>
      </c>
      <c r="K189" s="21">
        <v>0</v>
      </c>
      <c r="L189" s="21">
        <v>1031</v>
      </c>
      <c r="M189" s="21">
        <v>21</v>
      </c>
      <c r="N189" s="31">
        <f>(H189+K189)*1250+(J189+M189)*1925</f>
        <v>71225</v>
      </c>
      <c r="O189" s="32">
        <v>1</v>
      </c>
      <c r="P189" s="33">
        <f t="shared" si="99"/>
        <v>71225</v>
      </c>
      <c r="Q189" s="31">
        <f>P189-D189</f>
        <v>-46775</v>
      </c>
      <c r="R189" s="39">
        <f t="shared" si="100"/>
        <v>1369600</v>
      </c>
      <c r="S189" s="40">
        <f t="shared" si="101"/>
        <v>1369600</v>
      </c>
      <c r="T189" s="40">
        <f>IF((S189+Q189)&lt;=0,0,S189+Q189)</f>
        <v>1322825</v>
      </c>
      <c r="U189" s="40">
        <f t="shared" si="102"/>
        <v>1190543</v>
      </c>
      <c r="V189" s="40">
        <v>0</v>
      </c>
      <c r="W189" s="40">
        <f>U189-V189</f>
        <v>1190543</v>
      </c>
      <c r="X189" s="40">
        <f>T189-U189</f>
        <v>132282</v>
      </c>
      <c r="Y189" s="39">
        <f>IF(S189+Q189&lt;0,S189+Q189,0)</f>
        <v>0</v>
      </c>
      <c r="Z189" s="43"/>
    </row>
    <row r="190" spans="1:26" s="4" customFormat="1" ht="27" hidden="1" customHeight="1" x14ac:dyDescent="0.15">
      <c r="A190" s="14" t="s">
        <v>359</v>
      </c>
      <c r="B190" s="58" t="s">
        <v>360</v>
      </c>
      <c r="C190" s="58" t="s">
        <v>360</v>
      </c>
      <c r="D190" s="26">
        <f>D191</f>
        <v>244600</v>
      </c>
      <c r="E190" s="26">
        <f>E191</f>
        <v>244600</v>
      </c>
      <c r="F190" s="26">
        <f>F191</f>
        <v>0</v>
      </c>
      <c r="G190" s="26">
        <f>G191</f>
        <v>0</v>
      </c>
      <c r="H190" s="26">
        <f t="shared" ref="H190:Y190" si="112">H191</f>
        <v>21</v>
      </c>
      <c r="I190" s="26">
        <f t="shared" si="112"/>
        <v>691</v>
      </c>
      <c r="J190" s="26">
        <f t="shared" si="112"/>
        <v>59</v>
      </c>
      <c r="K190" s="26">
        <f t="shared" si="112"/>
        <v>27</v>
      </c>
      <c r="L190" s="26">
        <f t="shared" si="112"/>
        <v>644</v>
      </c>
      <c r="M190" s="26">
        <f t="shared" si="112"/>
        <v>51</v>
      </c>
      <c r="N190" s="26">
        <f t="shared" si="112"/>
        <v>271750</v>
      </c>
      <c r="O190" s="26"/>
      <c r="P190" s="26">
        <f>P191</f>
        <v>271750</v>
      </c>
      <c r="Q190" s="26">
        <f t="shared" si="112"/>
        <v>27150</v>
      </c>
      <c r="R190" s="26">
        <f t="shared" si="112"/>
        <v>1068850</v>
      </c>
      <c r="S190" s="26">
        <f t="shared" si="112"/>
        <v>1068850</v>
      </c>
      <c r="T190" s="26">
        <f t="shared" si="112"/>
        <v>1096000</v>
      </c>
      <c r="U190" s="26">
        <f t="shared" si="112"/>
        <v>986400</v>
      </c>
      <c r="V190" s="26">
        <f t="shared" si="112"/>
        <v>0</v>
      </c>
      <c r="W190" s="26">
        <f t="shared" si="112"/>
        <v>986400</v>
      </c>
      <c r="X190" s="26">
        <f t="shared" si="112"/>
        <v>109600</v>
      </c>
      <c r="Y190" s="26">
        <f t="shared" si="112"/>
        <v>0</v>
      </c>
      <c r="Z190" s="43"/>
    </row>
    <row r="191" spans="1:26" s="4" customFormat="1" ht="27" hidden="1" customHeight="1" x14ac:dyDescent="0.15">
      <c r="A191" s="17" t="s">
        <v>359</v>
      </c>
      <c r="B191" s="59" t="s">
        <v>360</v>
      </c>
      <c r="C191" s="59" t="s">
        <v>360</v>
      </c>
      <c r="D191" s="19">
        <f t="shared" si="106"/>
        <v>244600</v>
      </c>
      <c r="E191" s="20">
        <v>244600</v>
      </c>
      <c r="F191" s="20">
        <v>0</v>
      </c>
      <c r="G191" s="20"/>
      <c r="H191" s="21">
        <v>21</v>
      </c>
      <c r="I191" s="21">
        <v>691</v>
      </c>
      <c r="J191" s="21">
        <v>59</v>
      </c>
      <c r="K191" s="21">
        <v>27</v>
      </c>
      <c r="L191" s="21">
        <v>644</v>
      </c>
      <c r="M191" s="21">
        <v>51</v>
      </c>
      <c r="N191" s="31">
        <f>(H191+K191)*1250+(J191+M191)*1925</f>
        <v>271750</v>
      </c>
      <c r="O191" s="32">
        <v>1</v>
      </c>
      <c r="P191" s="33">
        <f t="shared" si="99"/>
        <v>271750</v>
      </c>
      <c r="Q191" s="31">
        <f>P191-D191</f>
        <v>27150</v>
      </c>
      <c r="R191" s="39">
        <f t="shared" si="100"/>
        <v>1068850</v>
      </c>
      <c r="S191" s="40">
        <f t="shared" si="101"/>
        <v>1068850</v>
      </c>
      <c r="T191" s="40">
        <f>IF((S191+Q191)&lt;=0,0,S191+Q191)</f>
        <v>1096000</v>
      </c>
      <c r="U191" s="40">
        <f t="shared" si="102"/>
        <v>986400</v>
      </c>
      <c r="V191" s="40">
        <v>0</v>
      </c>
      <c r="W191" s="40">
        <f>U191-V191</f>
        <v>986400</v>
      </c>
      <c r="X191" s="40">
        <f>T191-U191</f>
        <v>109600</v>
      </c>
      <c r="Y191" s="39">
        <f>IF(S191+Q191&lt;0,S191+Q191,0)</f>
        <v>0</v>
      </c>
      <c r="Z191" s="43"/>
    </row>
    <row r="192" spans="1:26" s="4" customFormat="1" ht="27" hidden="1" customHeight="1" x14ac:dyDescent="0.15">
      <c r="A192" s="14" t="s">
        <v>361</v>
      </c>
      <c r="B192" s="58" t="s">
        <v>362</v>
      </c>
      <c r="C192" s="58" t="s">
        <v>362</v>
      </c>
      <c r="D192" s="23">
        <f>D193</f>
        <v>138400</v>
      </c>
      <c r="E192" s="23">
        <f>E193</f>
        <v>138400</v>
      </c>
      <c r="F192" s="23">
        <f>F193</f>
        <v>0</v>
      </c>
      <c r="G192" s="23">
        <f>G193</f>
        <v>0</v>
      </c>
      <c r="H192" s="23">
        <f t="shared" ref="H192:Y192" si="113">H193</f>
        <v>4</v>
      </c>
      <c r="I192" s="23">
        <f t="shared" si="113"/>
        <v>746</v>
      </c>
      <c r="J192" s="23">
        <f t="shared" si="113"/>
        <v>5</v>
      </c>
      <c r="K192" s="23">
        <f t="shared" si="113"/>
        <v>5</v>
      </c>
      <c r="L192" s="23">
        <f t="shared" si="113"/>
        <v>699</v>
      </c>
      <c r="M192" s="23">
        <f t="shared" si="113"/>
        <v>22</v>
      </c>
      <c r="N192" s="23">
        <f t="shared" si="113"/>
        <v>63225</v>
      </c>
      <c r="O192" s="23"/>
      <c r="P192" s="23">
        <f>P193</f>
        <v>63225</v>
      </c>
      <c r="Q192" s="23">
        <f t="shared" si="113"/>
        <v>-75175</v>
      </c>
      <c r="R192" s="23">
        <f t="shared" si="113"/>
        <v>970950</v>
      </c>
      <c r="S192" s="23">
        <f t="shared" si="113"/>
        <v>970950</v>
      </c>
      <c r="T192" s="23">
        <f t="shared" si="113"/>
        <v>895775</v>
      </c>
      <c r="U192" s="23">
        <f t="shared" si="113"/>
        <v>806198</v>
      </c>
      <c r="V192" s="23">
        <f t="shared" si="113"/>
        <v>0</v>
      </c>
      <c r="W192" s="23">
        <f t="shared" si="113"/>
        <v>806198</v>
      </c>
      <c r="X192" s="23">
        <f t="shared" si="113"/>
        <v>89577</v>
      </c>
      <c r="Y192" s="23">
        <f t="shared" si="113"/>
        <v>0</v>
      </c>
      <c r="Z192" s="43"/>
    </row>
    <row r="193" spans="1:26" s="4" customFormat="1" ht="27" hidden="1" customHeight="1" x14ac:dyDescent="0.15">
      <c r="A193" s="17" t="s">
        <v>361</v>
      </c>
      <c r="B193" s="59" t="s">
        <v>362</v>
      </c>
      <c r="C193" s="59" t="s">
        <v>362</v>
      </c>
      <c r="D193" s="19">
        <f t="shared" si="106"/>
        <v>138400</v>
      </c>
      <c r="E193" s="20">
        <v>138400</v>
      </c>
      <c r="F193" s="20">
        <v>0</v>
      </c>
      <c r="G193" s="20"/>
      <c r="H193" s="21">
        <v>4</v>
      </c>
      <c r="I193" s="21">
        <v>746</v>
      </c>
      <c r="J193" s="21">
        <v>5</v>
      </c>
      <c r="K193" s="21">
        <v>5</v>
      </c>
      <c r="L193" s="21">
        <v>699</v>
      </c>
      <c r="M193" s="21">
        <v>22</v>
      </c>
      <c r="N193" s="31">
        <f>(H193+K193)*1250+(J193+M193)*1925</f>
        <v>63225</v>
      </c>
      <c r="O193" s="32">
        <v>1</v>
      </c>
      <c r="P193" s="33">
        <f t="shared" si="99"/>
        <v>63225</v>
      </c>
      <c r="Q193" s="31">
        <f>P193-D193</f>
        <v>-75175</v>
      </c>
      <c r="R193" s="39">
        <f t="shared" si="100"/>
        <v>970950</v>
      </c>
      <c r="S193" s="40">
        <f t="shared" si="101"/>
        <v>970950</v>
      </c>
      <c r="T193" s="40">
        <f>IF((S193+Q193)&lt;=0,0,S193+Q193)</f>
        <v>895775</v>
      </c>
      <c r="U193" s="40">
        <f t="shared" si="102"/>
        <v>806198</v>
      </c>
      <c r="V193" s="40">
        <v>0</v>
      </c>
      <c r="W193" s="40">
        <f>U193-V193</f>
        <v>806198</v>
      </c>
      <c r="X193" s="40">
        <f>T193-U193</f>
        <v>89577</v>
      </c>
      <c r="Y193" s="39">
        <f>IF(S193+Q193&lt;0,S193+Q193,0)</f>
        <v>0</v>
      </c>
      <c r="Z193" s="43"/>
    </row>
    <row r="194" spans="1:26" s="4" customFormat="1" ht="27" hidden="1" customHeight="1" x14ac:dyDescent="0.15">
      <c r="A194" s="14" t="s">
        <v>363</v>
      </c>
      <c r="B194" s="22" t="s">
        <v>364</v>
      </c>
      <c r="C194" s="22" t="s">
        <v>364</v>
      </c>
      <c r="D194" s="26">
        <f>SUM(D195:D198)</f>
        <v>77350</v>
      </c>
      <c r="E194" s="26">
        <f>SUM(E195:E198)</f>
        <v>77350</v>
      </c>
      <c r="F194" s="26">
        <f>SUM(F195:F198)</f>
        <v>0</v>
      </c>
      <c r="G194" s="26">
        <f>SUM(G195:G198)</f>
        <v>0</v>
      </c>
      <c r="H194" s="26">
        <f t="shared" ref="H194:Y194" si="114">SUM(H195:H198)</f>
        <v>21</v>
      </c>
      <c r="I194" s="26">
        <f t="shared" si="114"/>
        <v>800</v>
      </c>
      <c r="J194" s="26">
        <f t="shared" si="114"/>
        <v>17</v>
      </c>
      <c r="K194" s="26">
        <f t="shared" si="114"/>
        <v>22</v>
      </c>
      <c r="L194" s="26">
        <f t="shared" si="114"/>
        <v>536</v>
      </c>
      <c r="M194" s="26">
        <f t="shared" si="114"/>
        <v>17</v>
      </c>
      <c r="N194" s="26">
        <f t="shared" si="114"/>
        <v>119200</v>
      </c>
      <c r="O194" s="26"/>
      <c r="P194" s="26">
        <f>SUM(P195:P198)</f>
        <v>101320</v>
      </c>
      <c r="Q194" s="26">
        <f t="shared" si="114"/>
        <v>23970</v>
      </c>
      <c r="R194" s="26">
        <f t="shared" si="114"/>
        <v>790450</v>
      </c>
      <c r="S194" s="26">
        <f t="shared" si="114"/>
        <v>671883</v>
      </c>
      <c r="T194" s="26">
        <f t="shared" si="114"/>
        <v>708199</v>
      </c>
      <c r="U194" s="26">
        <f t="shared" si="114"/>
        <v>637379</v>
      </c>
      <c r="V194" s="26">
        <f t="shared" si="114"/>
        <v>0</v>
      </c>
      <c r="W194" s="26">
        <f t="shared" si="114"/>
        <v>637379</v>
      </c>
      <c r="X194" s="26">
        <f t="shared" si="114"/>
        <v>70820</v>
      </c>
      <c r="Y194" s="26">
        <f t="shared" si="114"/>
        <v>-12346</v>
      </c>
      <c r="Z194" s="43"/>
    </row>
    <row r="195" spans="1:26" s="4" customFormat="1" ht="27" hidden="1" customHeight="1" x14ac:dyDescent="0.15">
      <c r="A195" s="17" t="s">
        <v>365</v>
      </c>
      <c r="B195" s="24" t="s">
        <v>366</v>
      </c>
      <c r="C195" s="24" t="s">
        <v>367</v>
      </c>
      <c r="D195" s="19">
        <f t="shared" si="106"/>
        <v>4250</v>
      </c>
      <c r="E195" s="20">
        <v>4250</v>
      </c>
      <c r="F195" s="20">
        <v>0</v>
      </c>
      <c r="G195" s="20"/>
      <c r="H195" s="21"/>
      <c r="I195" s="21"/>
      <c r="J195" s="21"/>
      <c r="K195" s="21"/>
      <c r="L195" s="21"/>
      <c r="M195" s="21"/>
      <c r="N195" s="31">
        <f>(H195+K195)*1250+(J195+M195)*1925</f>
        <v>0</v>
      </c>
      <c r="O195" s="32">
        <v>0.85</v>
      </c>
      <c r="P195" s="33">
        <f t="shared" si="99"/>
        <v>0</v>
      </c>
      <c r="Q195" s="31">
        <f>P195-D195</f>
        <v>-4250</v>
      </c>
      <c r="R195" s="39">
        <f t="shared" si="100"/>
        <v>0</v>
      </c>
      <c r="S195" s="40">
        <f t="shared" si="101"/>
        <v>0</v>
      </c>
      <c r="T195" s="40">
        <f>IF((S195+Q195)&lt;=0,0,S195+Q195)</f>
        <v>0</v>
      </c>
      <c r="U195" s="40">
        <f t="shared" si="102"/>
        <v>0</v>
      </c>
      <c r="V195" s="40">
        <v>0</v>
      </c>
      <c r="W195" s="40">
        <f>U195-V195</f>
        <v>0</v>
      </c>
      <c r="X195" s="40">
        <f>T195-U195</f>
        <v>0</v>
      </c>
      <c r="Y195" s="39">
        <f>IF(S195+Q195&lt;0,S195+Q195,0)</f>
        <v>-4250</v>
      </c>
      <c r="Z195" s="43"/>
    </row>
    <row r="196" spans="1:26" s="4" customFormat="1" ht="27" hidden="1" customHeight="1" x14ac:dyDescent="0.15">
      <c r="A196" s="17" t="s">
        <v>368</v>
      </c>
      <c r="B196" s="27" t="s">
        <v>369</v>
      </c>
      <c r="C196" s="27" t="s">
        <v>369</v>
      </c>
      <c r="D196" s="19">
        <f t="shared" si="106"/>
        <v>37442.5</v>
      </c>
      <c r="E196" s="20">
        <v>37442.5</v>
      </c>
      <c r="F196" s="20">
        <v>0</v>
      </c>
      <c r="G196" s="20"/>
      <c r="H196" s="21">
        <v>15</v>
      </c>
      <c r="I196" s="21">
        <v>217</v>
      </c>
      <c r="J196" s="21">
        <v>3</v>
      </c>
      <c r="K196" s="21">
        <v>13</v>
      </c>
      <c r="L196" s="21">
        <v>205</v>
      </c>
      <c r="M196" s="21">
        <v>7</v>
      </c>
      <c r="N196" s="31">
        <f>(H196+K196)*1250+(J196+M196)*1925</f>
        <v>54250</v>
      </c>
      <c r="O196" s="32">
        <v>0.85</v>
      </c>
      <c r="P196" s="33">
        <f t="shared" si="99"/>
        <v>46113</v>
      </c>
      <c r="Q196" s="31">
        <f t="shared" ref="Q196:Q202" si="115">P196-D196</f>
        <v>8670.5</v>
      </c>
      <c r="R196" s="39">
        <f t="shared" si="100"/>
        <v>315700</v>
      </c>
      <c r="S196" s="40">
        <f t="shared" si="101"/>
        <v>268345</v>
      </c>
      <c r="T196" s="40">
        <f t="shared" ref="T196:T202" si="116">IF((S196+Q196)&lt;=0,0,S196+Q196)</f>
        <v>277015.5</v>
      </c>
      <c r="U196" s="40">
        <f t="shared" si="102"/>
        <v>249314</v>
      </c>
      <c r="V196" s="40">
        <v>0</v>
      </c>
      <c r="W196" s="40">
        <f t="shared" ref="W196:W202" si="117">U196-V196</f>
        <v>249314</v>
      </c>
      <c r="X196" s="40">
        <f t="shared" ref="X196:X202" si="118">T196-U196</f>
        <v>27701.5</v>
      </c>
      <c r="Y196" s="39">
        <f t="shared" ref="Y196:Y202" si="119">IF(S196+Q196&lt;0,S196+Q196,0)</f>
        <v>0</v>
      </c>
      <c r="Z196" s="43"/>
    </row>
    <row r="197" spans="1:26" s="4" customFormat="1" ht="27" hidden="1" customHeight="1" x14ac:dyDescent="0.15">
      <c r="A197" s="17" t="s">
        <v>370</v>
      </c>
      <c r="B197" s="27" t="s">
        <v>371</v>
      </c>
      <c r="C197" s="27" t="s">
        <v>371</v>
      </c>
      <c r="D197" s="19">
        <f t="shared" si="106"/>
        <v>18317.5</v>
      </c>
      <c r="E197" s="20">
        <v>18317.5</v>
      </c>
      <c r="F197" s="20">
        <v>0</v>
      </c>
      <c r="G197" s="20"/>
      <c r="H197" s="21">
        <v>6</v>
      </c>
      <c r="I197" s="21">
        <v>359</v>
      </c>
      <c r="J197" s="21">
        <v>9</v>
      </c>
      <c r="K197" s="21">
        <v>9</v>
      </c>
      <c r="L197" s="21">
        <v>330</v>
      </c>
      <c r="M197" s="21">
        <v>10</v>
      </c>
      <c r="N197" s="31">
        <f>(H197+K197)*1250+(J197+M197)*1925</f>
        <v>55325</v>
      </c>
      <c r="O197" s="32">
        <v>0.85</v>
      </c>
      <c r="P197" s="33">
        <f t="shared" si="99"/>
        <v>47026</v>
      </c>
      <c r="Q197" s="31">
        <f t="shared" si="115"/>
        <v>28708.5</v>
      </c>
      <c r="R197" s="39">
        <f t="shared" si="100"/>
        <v>473500</v>
      </c>
      <c r="S197" s="40">
        <f t="shared" si="101"/>
        <v>402475</v>
      </c>
      <c r="T197" s="40">
        <f t="shared" si="116"/>
        <v>431183.5</v>
      </c>
      <c r="U197" s="40">
        <f t="shared" si="102"/>
        <v>388065</v>
      </c>
      <c r="V197" s="40">
        <v>0</v>
      </c>
      <c r="W197" s="40">
        <f t="shared" si="117"/>
        <v>388065</v>
      </c>
      <c r="X197" s="40">
        <f t="shared" si="118"/>
        <v>43118.5</v>
      </c>
      <c r="Y197" s="39">
        <f t="shared" si="119"/>
        <v>0</v>
      </c>
      <c r="Z197" s="43"/>
    </row>
    <row r="198" spans="1:26" s="4" customFormat="1" ht="27" hidden="1" customHeight="1" x14ac:dyDescent="0.15">
      <c r="A198" s="17" t="s">
        <v>372</v>
      </c>
      <c r="B198" s="27" t="s">
        <v>373</v>
      </c>
      <c r="C198" s="27" t="s">
        <v>373</v>
      </c>
      <c r="D198" s="19">
        <f t="shared" si="106"/>
        <v>17340</v>
      </c>
      <c r="E198" s="20">
        <v>17340</v>
      </c>
      <c r="F198" s="20">
        <v>0</v>
      </c>
      <c r="G198" s="20"/>
      <c r="H198" s="21">
        <v>0</v>
      </c>
      <c r="I198" s="21">
        <v>224</v>
      </c>
      <c r="J198" s="21">
        <v>5</v>
      </c>
      <c r="K198" s="21">
        <v>0</v>
      </c>
      <c r="L198" s="21">
        <v>1</v>
      </c>
      <c r="M198" s="21">
        <v>0</v>
      </c>
      <c r="N198" s="31">
        <f>(H198+K198)*1250+(J198+M198)*1925</f>
        <v>9625</v>
      </c>
      <c r="O198" s="32">
        <v>0.85</v>
      </c>
      <c r="P198" s="33">
        <f t="shared" si="99"/>
        <v>8181</v>
      </c>
      <c r="Q198" s="31">
        <f t="shared" si="115"/>
        <v>-9159</v>
      </c>
      <c r="R198" s="39">
        <f t="shared" si="100"/>
        <v>1250</v>
      </c>
      <c r="S198" s="40">
        <f t="shared" si="101"/>
        <v>1063</v>
      </c>
      <c r="T198" s="40">
        <f t="shared" si="116"/>
        <v>0</v>
      </c>
      <c r="U198" s="40">
        <f t="shared" si="102"/>
        <v>0</v>
      </c>
      <c r="V198" s="40">
        <v>0</v>
      </c>
      <c r="W198" s="40">
        <f t="shared" si="117"/>
        <v>0</v>
      </c>
      <c r="X198" s="40">
        <f t="shared" si="118"/>
        <v>0</v>
      </c>
      <c r="Y198" s="39">
        <f t="shared" si="119"/>
        <v>-8096</v>
      </c>
      <c r="Z198" s="43"/>
    </row>
    <row r="199" spans="1:26" s="4" customFormat="1" ht="27" hidden="1" customHeight="1" x14ac:dyDescent="0.15">
      <c r="A199" s="14" t="s">
        <v>374</v>
      </c>
      <c r="B199" s="25" t="s">
        <v>375</v>
      </c>
      <c r="C199" s="25" t="s">
        <v>375</v>
      </c>
      <c r="D199" s="26">
        <f>D200</f>
        <v>41460</v>
      </c>
      <c r="E199" s="26">
        <f>E200</f>
        <v>25670</v>
      </c>
      <c r="F199" s="26">
        <f>F200</f>
        <v>-15790</v>
      </c>
      <c r="G199" s="26">
        <f>G200</f>
        <v>0</v>
      </c>
      <c r="H199" s="26">
        <f t="shared" ref="H199:Y199" si="120">H200</f>
        <v>9</v>
      </c>
      <c r="I199" s="26">
        <f t="shared" si="120"/>
        <v>390</v>
      </c>
      <c r="J199" s="26">
        <f t="shared" si="120"/>
        <v>6</v>
      </c>
      <c r="K199" s="26">
        <f t="shared" si="120"/>
        <v>13</v>
      </c>
      <c r="L199" s="26">
        <f t="shared" si="120"/>
        <v>374</v>
      </c>
      <c r="M199" s="26">
        <f t="shared" si="120"/>
        <v>8</v>
      </c>
      <c r="N199" s="26">
        <f t="shared" si="120"/>
        <v>54450</v>
      </c>
      <c r="O199" s="26"/>
      <c r="P199" s="26">
        <f>P200</f>
        <v>46283</v>
      </c>
      <c r="Q199" s="26">
        <f t="shared" si="120"/>
        <v>4823</v>
      </c>
      <c r="R199" s="26">
        <f t="shared" si="120"/>
        <v>530800</v>
      </c>
      <c r="S199" s="26">
        <f t="shared" si="120"/>
        <v>451180</v>
      </c>
      <c r="T199" s="26">
        <f t="shared" si="120"/>
        <v>456003</v>
      </c>
      <c r="U199" s="26">
        <f t="shared" si="120"/>
        <v>410403</v>
      </c>
      <c r="V199" s="26">
        <f t="shared" si="120"/>
        <v>0</v>
      </c>
      <c r="W199" s="26">
        <f t="shared" si="120"/>
        <v>410403</v>
      </c>
      <c r="X199" s="26">
        <f t="shared" si="120"/>
        <v>45600</v>
      </c>
      <c r="Y199" s="26">
        <f t="shared" si="120"/>
        <v>0</v>
      </c>
      <c r="Z199" s="43"/>
    </row>
    <row r="200" spans="1:26" s="4" customFormat="1" ht="27" hidden="1" customHeight="1" x14ac:dyDescent="0.15">
      <c r="A200" s="17" t="s">
        <v>374</v>
      </c>
      <c r="B200" s="27" t="s">
        <v>375</v>
      </c>
      <c r="C200" s="27" t="s">
        <v>375</v>
      </c>
      <c r="D200" s="19">
        <f t="shared" si="106"/>
        <v>41460</v>
      </c>
      <c r="E200" s="20">
        <v>25670</v>
      </c>
      <c r="F200" s="20">
        <v>-15790</v>
      </c>
      <c r="G200" s="20"/>
      <c r="H200" s="21">
        <v>9</v>
      </c>
      <c r="I200" s="21">
        <v>390</v>
      </c>
      <c r="J200" s="21">
        <v>6</v>
      </c>
      <c r="K200" s="21">
        <v>13</v>
      </c>
      <c r="L200" s="21">
        <v>374</v>
      </c>
      <c r="M200" s="21">
        <v>8</v>
      </c>
      <c r="N200" s="31">
        <f>(H200+K200)*1250+(J200+M200)*1925</f>
        <v>54450</v>
      </c>
      <c r="O200" s="32">
        <v>0.85</v>
      </c>
      <c r="P200" s="33">
        <f t="shared" si="99"/>
        <v>46283</v>
      </c>
      <c r="Q200" s="31">
        <f t="shared" si="115"/>
        <v>4823</v>
      </c>
      <c r="R200" s="39">
        <f t="shared" si="100"/>
        <v>530800</v>
      </c>
      <c r="S200" s="40">
        <f t="shared" si="101"/>
        <v>451180</v>
      </c>
      <c r="T200" s="40">
        <f t="shared" si="116"/>
        <v>456003</v>
      </c>
      <c r="U200" s="40">
        <f>ROUND(T200*0.9,0)</f>
        <v>410403</v>
      </c>
      <c r="V200" s="40">
        <v>0</v>
      </c>
      <c r="W200" s="40">
        <f t="shared" si="117"/>
        <v>410403</v>
      </c>
      <c r="X200" s="40">
        <f t="shared" si="118"/>
        <v>45600</v>
      </c>
      <c r="Y200" s="39">
        <f t="shared" si="119"/>
        <v>0</v>
      </c>
      <c r="Z200" s="43"/>
    </row>
    <row r="201" spans="1:26" s="4" customFormat="1" ht="27" hidden="1" customHeight="1" x14ac:dyDescent="0.15">
      <c r="A201" s="14" t="s">
        <v>376</v>
      </c>
      <c r="B201" s="25" t="s">
        <v>377</v>
      </c>
      <c r="C201" s="25" t="s">
        <v>377</v>
      </c>
      <c r="D201" s="26">
        <f>D202</f>
        <v>90312.5</v>
      </c>
      <c r="E201" s="26">
        <f>E202</f>
        <v>90312.5</v>
      </c>
      <c r="F201" s="26">
        <f>F202</f>
        <v>0</v>
      </c>
      <c r="G201" s="26">
        <f>G202</f>
        <v>0</v>
      </c>
      <c r="H201" s="26">
        <f t="shared" ref="H201:Y201" si="121">H202</f>
        <v>6</v>
      </c>
      <c r="I201" s="26">
        <f t="shared" si="121"/>
        <v>1516</v>
      </c>
      <c r="J201" s="26">
        <f t="shared" si="121"/>
        <v>20</v>
      </c>
      <c r="K201" s="26">
        <f t="shared" si="121"/>
        <v>3</v>
      </c>
      <c r="L201" s="26">
        <f t="shared" si="121"/>
        <v>1455</v>
      </c>
      <c r="M201" s="26">
        <f t="shared" si="121"/>
        <v>29</v>
      </c>
      <c r="N201" s="26">
        <f t="shared" si="121"/>
        <v>105575</v>
      </c>
      <c r="O201" s="26"/>
      <c r="P201" s="26">
        <f>P202</f>
        <v>89739</v>
      </c>
      <c r="Q201" s="26">
        <f t="shared" si="121"/>
        <v>-573.5</v>
      </c>
      <c r="R201" s="26">
        <f t="shared" si="121"/>
        <v>1937900</v>
      </c>
      <c r="S201" s="26">
        <f t="shared" si="121"/>
        <v>1647215</v>
      </c>
      <c r="T201" s="26">
        <f t="shared" si="121"/>
        <v>1646641.5</v>
      </c>
      <c r="U201" s="26">
        <f t="shared" si="121"/>
        <v>1481977</v>
      </c>
      <c r="V201" s="26">
        <f t="shared" si="121"/>
        <v>0</v>
      </c>
      <c r="W201" s="26">
        <f t="shared" si="121"/>
        <v>1481977</v>
      </c>
      <c r="X201" s="26">
        <f t="shared" si="121"/>
        <v>164664.5</v>
      </c>
      <c r="Y201" s="26">
        <f t="shared" si="121"/>
        <v>0</v>
      </c>
      <c r="Z201" s="43"/>
    </row>
    <row r="202" spans="1:26" s="4" customFormat="1" ht="27" hidden="1" customHeight="1" x14ac:dyDescent="0.15">
      <c r="A202" s="17" t="s">
        <v>376</v>
      </c>
      <c r="B202" s="27" t="s">
        <v>377</v>
      </c>
      <c r="C202" s="27" t="s">
        <v>377</v>
      </c>
      <c r="D202" s="19">
        <f t="shared" si="106"/>
        <v>90312.5</v>
      </c>
      <c r="E202" s="20">
        <v>90312.5</v>
      </c>
      <c r="F202" s="20">
        <v>0</v>
      </c>
      <c r="G202" s="20"/>
      <c r="H202" s="21">
        <v>6</v>
      </c>
      <c r="I202" s="21">
        <v>1516</v>
      </c>
      <c r="J202" s="21">
        <v>20</v>
      </c>
      <c r="K202" s="21">
        <v>3</v>
      </c>
      <c r="L202" s="21">
        <v>1455</v>
      </c>
      <c r="M202" s="21">
        <v>29</v>
      </c>
      <c r="N202" s="31">
        <f>(H202+K202)*1250+(J202+M202)*1925</f>
        <v>105575</v>
      </c>
      <c r="O202" s="32">
        <v>0.85</v>
      </c>
      <c r="P202" s="33">
        <f t="shared" si="99"/>
        <v>89739</v>
      </c>
      <c r="Q202" s="31">
        <f t="shared" si="115"/>
        <v>-573.5</v>
      </c>
      <c r="R202" s="39">
        <f t="shared" si="100"/>
        <v>1937900</v>
      </c>
      <c r="S202" s="40">
        <f t="shared" si="101"/>
        <v>1647215</v>
      </c>
      <c r="T202" s="40">
        <f t="shared" si="116"/>
        <v>1646641.5</v>
      </c>
      <c r="U202" s="40">
        <f>ROUND(T202*0.9,0)</f>
        <v>1481977</v>
      </c>
      <c r="V202" s="40">
        <v>0</v>
      </c>
      <c r="W202" s="40">
        <f t="shared" si="117"/>
        <v>1481977</v>
      </c>
      <c r="X202" s="40">
        <f t="shared" si="118"/>
        <v>164664.5</v>
      </c>
      <c r="Y202" s="39">
        <f t="shared" si="119"/>
        <v>0</v>
      </c>
      <c r="Z202" s="43"/>
    </row>
    <row r="203" spans="1:26" s="5" customFormat="1" ht="27" customHeight="1" x14ac:dyDescent="0.15">
      <c r="A203" s="60"/>
      <c r="B203" s="60"/>
      <c r="C203" s="60"/>
      <c r="D203" s="61"/>
      <c r="E203" s="62"/>
      <c r="F203" s="62"/>
      <c r="G203" s="62"/>
      <c r="H203" s="63"/>
      <c r="I203" s="63"/>
      <c r="J203" s="63"/>
      <c r="K203" s="63"/>
      <c r="L203" s="63"/>
      <c r="M203" s="63"/>
      <c r="N203" s="64"/>
      <c r="O203" s="65"/>
      <c r="P203" s="61"/>
      <c r="Q203" s="64"/>
      <c r="R203" s="64"/>
      <c r="S203" s="61"/>
      <c r="T203" s="61"/>
      <c r="U203" s="61"/>
      <c r="V203" s="61"/>
      <c r="W203" s="61"/>
      <c r="X203" s="61"/>
      <c r="Y203" s="64"/>
      <c r="Z203" s="66"/>
    </row>
    <row r="204" spans="1:26" ht="64.900000000000006" customHeight="1" x14ac:dyDescent="0.15">
      <c r="A204" s="79" t="s">
        <v>378</v>
      </c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</row>
  </sheetData>
  <mergeCells count="29">
    <mergeCell ref="Z4:Z7"/>
    <mergeCell ref="H6:J6"/>
    <mergeCell ref="K6:M6"/>
    <mergeCell ref="U6:W6"/>
    <mergeCell ref="A9:C9"/>
    <mergeCell ref="A204:Y204"/>
    <mergeCell ref="A4:A7"/>
    <mergeCell ref="B4:B7"/>
    <mergeCell ref="C4:C7"/>
    <mergeCell ref="D6:D7"/>
    <mergeCell ref="E6:E7"/>
    <mergeCell ref="F6:F7"/>
    <mergeCell ref="G6:G7"/>
    <mergeCell ref="N6:N7"/>
    <mergeCell ref="O6:O7"/>
    <mergeCell ref="P6:P7"/>
    <mergeCell ref="Q6:Q7"/>
    <mergeCell ref="A2:Y2"/>
    <mergeCell ref="W3:Y3"/>
    <mergeCell ref="D4:Q4"/>
    <mergeCell ref="R4:Y4"/>
    <mergeCell ref="D5:G5"/>
    <mergeCell ref="H5:Q5"/>
    <mergeCell ref="S5:X5"/>
    <mergeCell ref="R5:R7"/>
    <mergeCell ref="S6:S7"/>
    <mergeCell ref="T6:T7"/>
    <mergeCell ref="X6:X7"/>
    <mergeCell ref="Y5:Y7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2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清算预算表</vt:lpstr>
      <vt:lpstr>清算预算表!Print_Titles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AutoBVT</cp:lastModifiedBy>
  <cp:lastPrinted>2020-11-28T05:15:00Z</cp:lastPrinted>
  <dcterms:created xsi:type="dcterms:W3CDTF">2020-09-23T02:47:00Z</dcterms:created>
  <dcterms:modified xsi:type="dcterms:W3CDTF">2020-12-31T06:57:43Z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