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15"/>
  </bookViews>
  <sheets>
    <sheet name="附表1-义务教育公用经费" sheetId="1" r:id="rId1"/>
  </sheets>
  <externalReferences>
    <externalReference r:id="rId2"/>
  </externalReferences>
  <definedNames>
    <definedName name="_xlnm._FilterDatabase" localSheetId="0" hidden="1">'附表1-义务教育公用经费'!$A$8:$IV$206</definedName>
    <definedName name="_xlnm.Print_Area" localSheetId="0">'附表1-义务教育公用经费'!$A$1:$AF$206</definedName>
    <definedName name="_xlnm.Print_Titles" localSheetId="0">'附表1-义务教育公用经费'!$3:$7</definedName>
  </definedNames>
  <calcPr calcId="144525"/>
</workbook>
</file>

<file path=xl/calcChain.xml><?xml version="1.0" encoding="utf-8"?>
<calcChain xmlns="http://schemas.openxmlformats.org/spreadsheetml/2006/main">
  <c r="P206" i="1" l="1"/>
  <c r="L206" i="1"/>
  <c r="K206" i="1"/>
  <c r="G206" i="1"/>
  <c r="E206" i="1"/>
  <c r="B206" i="1"/>
  <c r="AE205" i="1"/>
  <c r="L205" i="1"/>
  <c r="K205" i="1"/>
  <c r="M205" i="1" s="1"/>
  <c r="G205" i="1"/>
  <c r="P204" i="1"/>
  <c r="L204" i="1"/>
  <c r="M204" i="1" s="1"/>
  <c r="K204" i="1"/>
  <c r="G204" i="1"/>
  <c r="G203" i="1" s="1"/>
  <c r="E204" i="1"/>
  <c r="B204" i="1"/>
  <c r="AE203" i="1"/>
  <c r="L203" i="1"/>
  <c r="K203" i="1"/>
  <c r="M203" i="1" s="1"/>
  <c r="P202" i="1"/>
  <c r="L202" i="1"/>
  <c r="K202" i="1"/>
  <c r="G202" i="1"/>
  <c r="E202" i="1"/>
  <c r="W202" i="1" s="1"/>
  <c r="P201" i="1"/>
  <c r="L201" i="1"/>
  <c r="K201" i="1"/>
  <c r="M201" i="1" s="1"/>
  <c r="G201" i="1"/>
  <c r="E201" i="1"/>
  <c r="B201" i="1"/>
  <c r="P200" i="1"/>
  <c r="T200" i="1" s="1"/>
  <c r="M200" i="1"/>
  <c r="L200" i="1"/>
  <c r="K200" i="1"/>
  <c r="G200" i="1"/>
  <c r="E200" i="1"/>
  <c r="B200" i="1"/>
  <c r="W199" i="1"/>
  <c r="V199" i="1"/>
  <c r="T199" i="1"/>
  <c r="S199" i="1"/>
  <c r="P199" i="1"/>
  <c r="L199" i="1"/>
  <c r="K199" i="1"/>
  <c r="B199" i="1"/>
  <c r="AE198" i="1"/>
  <c r="L198" i="1"/>
  <c r="W197" i="1"/>
  <c r="W196" i="1" s="1"/>
  <c r="P197" i="1"/>
  <c r="L197" i="1"/>
  <c r="K197" i="1"/>
  <c r="G197" i="1"/>
  <c r="V197" i="1" s="1"/>
  <c r="V196" i="1" s="1"/>
  <c r="E197" i="1"/>
  <c r="B197" i="1"/>
  <c r="AE196" i="1"/>
  <c r="P196" i="1"/>
  <c r="L196" i="1"/>
  <c r="K196" i="1"/>
  <c r="E196" i="1"/>
  <c r="U195" i="1"/>
  <c r="U194" i="1" s="1"/>
  <c r="T195" i="1"/>
  <c r="T194" i="1" s="1"/>
  <c r="P195" i="1"/>
  <c r="S195" i="1" s="1"/>
  <c r="S194" i="1" s="1"/>
  <c r="L195" i="1"/>
  <c r="K195" i="1"/>
  <c r="G195" i="1"/>
  <c r="G194" i="1" s="1"/>
  <c r="E195" i="1"/>
  <c r="B195" i="1"/>
  <c r="AE194" i="1"/>
  <c r="P194" i="1"/>
  <c r="L194" i="1"/>
  <c r="M194" i="1" s="1"/>
  <c r="K194" i="1"/>
  <c r="E194" i="1"/>
  <c r="P193" i="1"/>
  <c r="P192" i="1" s="1"/>
  <c r="L193" i="1"/>
  <c r="K193" i="1"/>
  <c r="G193" i="1"/>
  <c r="E193" i="1"/>
  <c r="E192" i="1" s="1"/>
  <c r="B193" i="1"/>
  <c r="AE192" i="1"/>
  <c r="L192" i="1"/>
  <c r="K192" i="1"/>
  <c r="T191" i="1"/>
  <c r="U191" i="1" s="1"/>
  <c r="P191" i="1"/>
  <c r="S191" i="1" s="1"/>
  <c r="L191" i="1"/>
  <c r="K191" i="1"/>
  <c r="G191" i="1"/>
  <c r="E191" i="1"/>
  <c r="B191" i="1"/>
  <c r="T190" i="1"/>
  <c r="S190" i="1"/>
  <c r="P190" i="1"/>
  <c r="L190" i="1"/>
  <c r="K190" i="1"/>
  <c r="G190" i="1"/>
  <c r="E190" i="1"/>
  <c r="B190" i="1"/>
  <c r="W189" i="1"/>
  <c r="V189" i="1"/>
  <c r="X189" i="1" s="1"/>
  <c r="P189" i="1"/>
  <c r="T189" i="1" s="1"/>
  <c r="L189" i="1"/>
  <c r="K189" i="1"/>
  <c r="W188" i="1"/>
  <c r="V188" i="1"/>
  <c r="T188" i="1"/>
  <c r="S188" i="1"/>
  <c r="P188" i="1"/>
  <c r="L188" i="1"/>
  <c r="K188" i="1"/>
  <c r="S186" i="1"/>
  <c r="P186" i="1"/>
  <c r="L186" i="1"/>
  <c r="K186" i="1"/>
  <c r="G186" i="1"/>
  <c r="G185" i="1" s="1"/>
  <c r="E186" i="1"/>
  <c r="B186" i="1"/>
  <c r="AE185" i="1"/>
  <c r="S185" i="1"/>
  <c r="L185" i="1"/>
  <c r="K185" i="1"/>
  <c r="M185" i="1" s="1"/>
  <c r="P184" i="1"/>
  <c r="T184" i="1" s="1"/>
  <c r="L184" i="1"/>
  <c r="K184" i="1"/>
  <c r="G184" i="1"/>
  <c r="E184" i="1"/>
  <c r="B184" i="1"/>
  <c r="P183" i="1"/>
  <c r="L183" i="1"/>
  <c r="M183" i="1" s="1"/>
  <c r="K183" i="1"/>
  <c r="G183" i="1"/>
  <c r="E183" i="1"/>
  <c r="B183" i="1"/>
  <c r="W182" i="1"/>
  <c r="V182" i="1"/>
  <c r="X182" i="1" s="1"/>
  <c r="P182" i="1"/>
  <c r="T182" i="1" s="1"/>
  <c r="L182" i="1"/>
  <c r="K182" i="1"/>
  <c r="B182" i="1"/>
  <c r="AE181" i="1"/>
  <c r="K181" i="1"/>
  <c r="P180" i="1"/>
  <c r="T180" i="1" s="1"/>
  <c r="L180" i="1"/>
  <c r="K180" i="1"/>
  <c r="G180" i="1"/>
  <c r="E180" i="1"/>
  <c r="B180" i="1"/>
  <c r="AE179" i="1"/>
  <c r="P179" i="1"/>
  <c r="L179" i="1"/>
  <c r="M179" i="1" s="1"/>
  <c r="K179" i="1"/>
  <c r="G179" i="1"/>
  <c r="S178" i="1"/>
  <c r="P178" i="1"/>
  <c r="T178" i="1" s="1"/>
  <c r="T177" i="1" s="1"/>
  <c r="L178" i="1"/>
  <c r="K178" i="1"/>
  <c r="G178" i="1"/>
  <c r="V178" i="1" s="1"/>
  <c r="E178" i="1"/>
  <c r="AE177" i="1"/>
  <c r="P177" i="1"/>
  <c r="M177" i="1"/>
  <c r="L177" i="1"/>
  <c r="K177" i="1"/>
  <c r="E177" i="1"/>
  <c r="W176" i="1"/>
  <c r="W175" i="1" s="1"/>
  <c r="P176" i="1"/>
  <c r="T176" i="1" s="1"/>
  <c r="T175" i="1" s="1"/>
  <c r="L176" i="1"/>
  <c r="K176" i="1"/>
  <c r="G176" i="1"/>
  <c r="E176" i="1"/>
  <c r="E175" i="1" s="1"/>
  <c r="AE175" i="1"/>
  <c r="L175" i="1"/>
  <c r="K175" i="1"/>
  <c r="M175" i="1" s="1"/>
  <c r="G175" i="1"/>
  <c r="T174" i="1"/>
  <c r="U174" i="1" s="1"/>
  <c r="S174" i="1"/>
  <c r="P174" i="1"/>
  <c r="L174" i="1"/>
  <c r="M174" i="1" s="1"/>
  <c r="K174" i="1"/>
  <c r="G174" i="1"/>
  <c r="E174" i="1"/>
  <c r="B174" i="1"/>
  <c r="P173" i="1"/>
  <c r="L173" i="1"/>
  <c r="L168" i="1" s="1"/>
  <c r="K173" i="1"/>
  <c r="G173" i="1"/>
  <c r="E173" i="1"/>
  <c r="W173" i="1" s="1"/>
  <c r="B173" i="1"/>
  <c r="P172" i="1"/>
  <c r="T172" i="1" s="1"/>
  <c r="M172" i="1"/>
  <c r="L172" i="1"/>
  <c r="K172" i="1"/>
  <c r="G172" i="1"/>
  <c r="E172" i="1"/>
  <c r="B172" i="1"/>
  <c r="T171" i="1"/>
  <c r="S171" i="1"/>
  <c r="P171" i="1"/>
  <c r="L171" i="1"/>
  <c r="K171" i="1"/>
  <c r="G171" i="1"/>
  <c r="E171" i="1"/>
  <c r="B171" i="1"/>
  <c r="P170" i="1"/>
  <c r="L170" i="1"/>
  <c r="K170" i="1"/>
  <c r="G170" i="1"/>
  <c r="E170" i="1"/>
  <c r="B170" i="1"/>
  <c r="W169" i="1"/>
  <c r="V169" i="1"/>
  <c r="P169" i="1"/>
  <c r="L169" i="1"/>
  <c r="K169" i="1"/>
  <c r="M169" i="1" s="1"/>
  <c r="B169" i="1"/>
  <c r="K168" i="1"/>
  <c r="P167" i="1"/>
  <c r="L167" i="1"/>
  <c r="K167" i="1"/>
  <c r="M167" i="1" s="1"/>
  <c r="G167" i="1"/>
  <c r="V167" i="1" s="1"/>
  <c r="E167" i="1"/>
  <c r="B167" i="1"/>
  <c r="AE166" i="1"/>
  <c r="P166" i="1"/>
  <c r="L166" i="1"/>
  <c r="K166" i="1"/>
  <c r="M166" i="1" s="1"/>
  <c r="E166" i="1"/>
  <c r="T165" i="1"/>
  <c r="S165" i="1"/>
  <c r="P165" i="1"/>
  <c r="P164" i="1" s="1"/>
  <c r="L165" i="1"/>
  <c r="K165" i="1"/>
  <c r="G165" i="1"/>
  <c r="G164" i="1" s="1"/>
  <c r="E165" i="1"/>
  <c r="W165" i="1" s="1"/>
  <c r="W164" i="1" s="1"/>
  <c r="B165" i="1"/>
  <c r="AE164" i="1"/>
  <c r="T164" i="1"/>
  <c r="L164" i="1"/>
  <c r="K164" i="1"/>
  <c r="M164" i="1" s="1"/>
  <c r="P163" i="1"/>
  <c r="M163" i="1"/>
  <c r="L163" i="1"/>
  <c r="K163" i="1"/>
  <c r="G163" i="1"/>
  <c r="E163" i="1"/>
  <c r="E162" i="1" s="1"/>
  <c r="B163" i="1"/>
  <c r="AE162" i="1"/>
  <c r="L162" i="1"/>
  <c r="M162" i="1" s="1"/>
  <c r="K162" i="1"/>
  <c r="W161" i="1"/>
  <c r="W160" i="1" s="1"/>
  <c r="T161" i="1"/>
  <c r="T160" i="1" s="1"/>
  <c r="S161" i="1"/>
  <c r="P161" i="1"/>
  <c r="L161" i="1"/>
  <c r="K161" i="1"/>
  <c r="G161" i="1"/>
  <c r="E161" i="1"/>
  <c r="B161" i="1"/>
  <c r="AE160" i="1"/>
  <c r="P160" i="1"/>
  <c r="L160" i="1"/>
  <c r="K160" i="1"/>
  <c r="G160" i="1"/>
  <c r="E160" i="1"/>
  <c r="P159" i="1"/>
  <c r="M159" i="1"/>
  <c r="L159" i="1"/>
  <c r="K159" i="1"/>
  <c r="G159" i="1"/>
  <c r="E159" i="1"/>
  <c r="P158" i="1"/>
  <c r="L158" i="1"/>
  <c r="K158" i="1"/>
  <c r="G158" i="1"/>
  <c r="E158" i="1"/>
  <c r="B158" i="1"/>
  <c r="P157" i="1"/>
  <c r="T157" i="1" s="1"/>
  <c r="L157" i="1"/>
  <c r="K157" i="1"/>
  <c r="G157" i="1"/>
  <c r="G154" i="1" s="1"/>
  <c r="E157" i="1"/>
  <c r="B157" i="1"/>
  <c r="P156" i="1"/>
  <c r="L156" i="1"/>
  <c r="M156" i="1" s="1"/>
  <c r="K156" i="1"/>
  <c r="G156" i="1"/>
  <c r="E156" i="1"/>
  <c r="B156" i="1"/>
  <c r="W155" i="1"/>
  <c r="V155" i="1"/>
  <c r="X155" i="1" s="1"/>
  <c r="P155" i="1"/>
  <c r="T155" i="1" s="1"/>
  <c r="L155" i="1"/>
  <c r="K155" i="1"/>
  <c r="B155" i="1"/>
  <c r="AE154" i="1"/>
  <c r="P153" i="1"/>
  <c r="L153" i="1"/>
  <c r="K153" i="1"/>
  <c r="G153" i="1"/>
  <c r="E153" i="1"/>
  <c r="E152" i="1" s="1"/>
  <c r="B153" i="1"/>
  <c r="AE152" i="1"/>
  <c r="P152" i="1"/>
  <c r="L152" i="1"/>
  <c r="K152" i="1"/>
  <c r="M152" i="1" s="1"/>
  <c r="G152" i="1"/>
  <c r="P151" i="1"/>
  <c r="L151" i="1"/>
  <c r="K151" i="1"/>
  <c r="G151" i="1"/>
  <c r="E151" i="1"/>
  <c r="E150" i="1" s="1"/>
  <c r="B151" i="1"/>
  <c r="AE150" i="1"/>
  <c r="L150" i="1"/>
  <c r="K150" i="1"/>
  <c r="M150" i="1" s="1"/>
  <c r="G150" i="1"/>
  <c r="P149" i="1"/>
  <c r="L149" i="1"/>
  <c r="K149" i="1"/>
  <c r="G149" i="1"/>
  <c r="E149" i="1"/>
  <c r="B149" i="1"/>
  <c r="T148" i="1"/>
  <c r="S148" i="1"/>
  <c r="P148" i="1"/>
  <c r="L148" i="1"/>
  <c r="K148" i="1"/>
  <c r="G148" i="1"/>
  <c r="E148" i="1"/>
  <c r="W148" i="1" s="1"/>
  <c r="B148" i="1"/>
  <c r="P147" i="1"/>
  <c r="L147" i="1"/>
  <c r="L145" i="1" s="1"/>
  <c r="K147" i="1"/>
  <c r="G147" i="1"/>
  <c r="E147" i="1"/>
  <c r="B147" i="1"/>
  <c r="W146" i="1"/>
  <c r="V146" i="1"/>
  <c r="P146" i="1"/>
  <c r="L146" i="1"/>
  <c r="K146" i="1"/>
  <c r="M146" i="1" s="1"/>
  <c r="B146" i="1"/>
  <c r="AE145" i="1"/>
  <c r="K145" i="1"/>
  <c r="P144" i="1"/>
  <c r="L144" i="1"/>
  <c r="K144" i="1"/>
  <c r="M144" i="1" s="1"/>
  <c r="G144" i="1"/>
  <c r="G143" i="1" s="1"/>
  <c r="E144" i="1"/>
  <c r="B144" i="1"/>
  <c r="AE143" i="1"/>
  <c r="M143" i="1"/>
  <c r="L143" i="1"/>
  <c r="K143" i="1"/>
  <c r="T142" i="1"/>
  <c r="T141" i="1" s="1"/>
  <c r="S142" i="1"/>
  <c r="P142" i="1"/>
  <c r="L142" i="1"/>
  <c r="K142" i="1"/>
  <c r="G142" i="1"/>
  <c r="G141" i="1" s="1"/>
  <c r="E142" i="1"/>
  <c r="B142" i="1"/>
  <c r="AE141" i="1"/>
  <c r="P141" i="1"/>
  <c r="L141" i="1"/>
  <c r="K141" i="1"/>
  <c r="E141" i="1"/>
  <c r="V140" i="1"/>
  <c r="P140" i="1"/>
  <c r="P139" i="1" s="1"/>
  <c r="L140" i="1"/>
  <c r="K140" i="1"/>
  <c r="M140" i="1" s="1"/>
  <c r="G140" i="1"/>
  <c r="G139" i="1" s="1"/>
  <c r="E140" i="1"/>
  <c r="B140" i="1"/>
  <c r="AE139" i="1"/>
  <c r="L139" i="1"/>
  <c r="K139" i="1"/>
  <c r="M139" i="1" s="1"/>
  <c r="E139" i="1"/>
  <c r="W138" i="1"/>
  <c r="T138" i="1"/>
  <c r="P138" i="1"/>
  <c r="S138" i="1" s="1"/>
  <c r="L138" i="1"/>
  <c r="K138" i="1"/>
  <c r="G138" i="1"/>
  <c r="E138" i="1"/>
  <c r="B138" i="1"/>
  <c r="P137" i="1"/>
  <c r="T137" i="1" s="1"/>
  <c r="L137" i="1"/>
  <c r="K137" i="1"/>
  <c r="G137" i="1"/>
  <c r="E137" i="1"/>
  <c r="W137" i="1" s="1"/>
  <c r="B137" i="1"/>
  <c r="P136" i="1"/>
  <c r="S136" i="1" s="1"/>
  <c r="L136" i="1"/>
  <c r="K136" i="1"/>
  <c r="M136" i="1" s="1"/>
  <c r="G136" i="1"/>
  <c r="E136" i="1"/>
  <c r="B136" i="1"/>
  <c r="U135" i="1"/>
  <c r="T135" i="1"/>
  <c r="P135" i="1"/>
  <c r="S135" i="1" s="1"/>
  <c r="M135" i="1"/>
  <c r="L135" i="1"/>
  <c r="K135" i="1"/>
  <c r="G135" i="1"/>
  <c r="E135" i="1"/>
  <c r="B135" i="1"/>
  <c r="T134" i="1"/>
  <c r="P134" i="1"/>
  <c r="S134" i="1" s="1"/>
  <c r="L134" i="1"/>
  <c r="K134" i="1"/>
  <c r="G134" i="1"/>
  <c r="W134" i="1" s="1"/>
  <c r="E134" i="1"/>
  <c r="B134" i="1"/>
  <c r="S133" i="1"/>
  <c r="U133" i="1" s="1"/>
  <c r="P133" i="1"/>
  <c r="T133" i="1" s="1"/>
  <c r="L133" i="1"/>
  <c r="K133" i="1"/>
  <c r="G133" i="1"/>
  <c r="E133" i="1"/>
  <c r="B133" i="1"/>
  <c r="W132" i="1"/>
  <c r="V132" i="1"/>
  <c r="P132" i="1"/>
  <c r="S132" i="1" s="1"/>
  <c r="Y132" i="1" s="1"/>
  <c r="L132" i="1"/>
  <c r="K132" i="1"/>
  <c r="B132" i="1"/>
  <c r="AE131" i="1"/>
  <c r="G131" i="1"/>
  <c r="P130" i="1"/>
  <c r="S130" i="1" s="1"/>
  <c r="S129" i="1" s="1"/>
  <c r="M130" i="1"/>
  <c r="L130" i="1"/>
  <c r="K130" i="1"/>
  <c r="G130" i="1"/>
  <c r="E130" i="1"/>
  <c r="W130" i="1" s="1"/>
  <c r="W129" i="1" s="1"/>
  <c r="B130" i="1"/>
  <c r="AE129" i="1"/>
  <c r="P129" i="1"/>
  <c r="M129" i="1"/>
  <c r="L129" i="1"/>
  <c r="K129" i="1"/>
  <c r="G129" i="1"/>
  <c r="E129" i="1"/>
  <c r="T128" i="1"/>
  <c r="S128" i="1"/>
  <c r="P128" i="1"/>
  <c r="L128" i="1"/>
  <c r="K128" i="1"/>
  <c r="G128" i="1"/>
  <c r="E128" i="1"/>
  <c r="B128" i="1"/>
  <c r="P127" i="1"/>
  <c r="T127" i="1" s="1"/>
  <c r="L127" i="1"/>
  <c r="K127" i="1"/>
  <c r="G127" i="1"/>
  <c r="E127" i="1"/>
  <c r="W127" i="1" s="1"/>
  <c r="B127" i="1"/>
  <c r="T126" i="1"/>
  <c r="P126" i="1"/>
  <c r="S126" i="1" s="1"/>
  <c r="L126" i="1"/>
  <c r="M126" i="1" s="1"/>
  <c r="K126" i="1"/>
  <c r="G126" i="1"/>
  <c r="G124" i="1" s="1"/>
  <c r="E126" i="1"/>
  <c r="B126" i="1"/>
  <c r="W125" i="1"/>
  <c r="V125" i="1"/>
  <c r="P125" i="1"/>
  <c r="S125" i="1" s="1"/>
  <c r="L125" i="1"/>
  <c r="K125" i="1"/>
  <c r="B125" i="1"/>
  <c r="AE124" i="1"/>
  <c r="P124" i="1"/>
  <c r="E124" i="1"/>
  <c r="T123" i="1"/>
  <c r="S123" i="1"/>
  <c r="P123" i="1"/>
  <c r="L123" i="1"/>
  <c r="K123" i="1"/>
  <c r="M123" i="1" s="1"/>
  <c r="G123" i="1"/>
  <c r="E123" i="1"/>
  <c r="B123" i="1"/>
  <c r="W122" i="1"/>
  <c r="V122" i="1"/>
  <c r="T122" i="1"/>
  <c r="P122" i="1"/>
  <c r="S122" i="1" s="1"/>
  <c r="L122" i="1"/>
  <c r="K122" i="1"/>
  <c r="G122" i="1"/>
  <c r="E122" i="1"/>
  <c r="B122" i="1"/>
  <c r="P121" i="1"/>
  <c r="T121" i="1" s="1"/>
  <c r="L121" i="1"/>
  <c r="K121" i="1"/>
  <c r="G121" i="1"/>
  <c r="E121" i="1"/>
  <c r="B121" i="1"/>
  <c r="P120" i="1"/>
  <c r="S120" i="1" s="1"/>
  <c r="L120" i="1"/>
  <c r="K120" i="1"/>
  <c r="G120" i="1"/>
  <c r="E120" i="1"/>
  <c r="W120" i="1" s="1"/>
  <c r="B120" i="1"/>
  <c r="P119" i="1"/>
  <c r="T119" i="1" s="1"/>
  <c r="L119" i="1"/>
  <c r="K119" i="1"/>
  <c r="G119" i="1"/>
  <c r="E119" i="1"/>
  <c r="B119" i="1"/>
  <c r="P118" i="1"/>
  <c r="S118" i="1" s="1"/>
  <c r="L118" i="1"/>
  <c r="K118" i="1"/>
  <c r="G118" i="1"/>
  <c r="E118" i="1"/>
  <c r="B118" i="1"/>
  <c r="S117" i="1"/>
  <c r="U117" i="1" s="1"/>
  <c r="P117" i="1"/>
  <c r="T117" i="1" s="1"/>
  <c r="L117" i="1"/>
  <c r="K117" i="1"/>
  <c r="G117" i="1"/>
  <c r="E117" i="1"/>
  <c r="W117" i="1" s="1"/>
  <c r="B117" i="1"/>
  <c r="W116" i="1"/>
  <c r="V116" i="1"/>
  <c r="X116" i="1" s="1"/>
  <c r="P116" i="1"/>
  <c r="S116" i="1" s="1"/>
  <c r="L116" i="1"/>
  <c r="K116" i="1"/>
  <c r="Y116" i="1" s="1"/>
  <c r="B116" i="1"/>
  <c r="AE115" i="1"/>
  <c r="P115" i="1"/>
  <c r="T114" i="1"/>
  <c r="T113" i="1" s="1"/>
  <c r="S114" i="1"/>
  <c r="L114" i="1"/>
  <c r="Z114" i="1" s="1"/>
  <c r="K114" i="1"/>
  <c r="G114" i="1"/>
  <c r="G113" i="1" s="1"/>
  <c r="E114" i="1"/>
  <c r="W114" i="1" s="1"/>
  <c r="W113" i="1" s="1"/>
  <c r="B114" i="1"/>
  <c r="AE113" i="1"/>
  <c r="S113" i="1"/>
  <c r="K113" i="1"/>
  <c r="J113" i="1"/>
  <c r="I113" i="1"/>
  <c r="H113" i="1"/>
  <c r="T112" i="1"/>
  <c r="T111" i="1" s="1"/>
  <c r="P112" i="1"/>
  <c r="S112" i="1" s="1"/>
  <c r="L112" i="1"/>
  <c r="K112" i="1"/>
  <c r="G112" i="1"/>
  <c r="E112" i="1"/>
  <c r="W112" i="1" s="1"/>
  <c r="W111" i="1" s="1"/>
  <c r="B112" i="1"/>
  <c r="AE111" i="1"/>
  <c r="P111" i="1"/>
  <c r="J111" i="1"/>
  <c r="I111" i="1"/>
  <c r="H111" i="1"/>
  <c r="G111" i="1"/>
  <c r="P110" i="1"/>
  <c r="M110" i="1"/>
  <c r="M109" i="1" s="1"/>
  <c r="L110" i="1"/>
  <c r="K110" i="1"/>
  <c r="K109" i="1" s="1"/>
  <c r="G110" i="1"/>
  <c r="G109" i="1" s="1"/>
  <c r="E110" i="1"/>
  <c r="B110" i="1"/>
  <c r="AE109" i="1"/>
  <c r="P109" i="1"/>
  <c r="L109" i="1"/>
  <c r="J109" i="1"/>
  <c r="I109" i="1"/>
  <c r="H109" i="1"/>
  <c r="P108" i="1"/>
  <c r="L108" i="1"/>
  <c r="K108" i="1"/>
  <c r="G108" i="1"/>
  <c r="G107" i="1" s="1"/>
  <c r="E108" i="1"/>
  <c r="B108" i="1"/>
  <c r="AE107" i="1"/>
  <c r="P107" i="1"/>
  <c r="L107" i="1"/>
  <c r="J107" i="1"/>
  <c r="I107" i="1"/>
  <c r="H107" i="1"/>
  <c r="W106" i="1"/>
  <c r="W105" i="1" s="1"/>
  <c r="T106" i="1"/>
  <c r="T105" i="1" s="1"/>
  <c r="S106" i="1"/>
  <c r="P106" i="1"/>
  <c r="L106" i="1"/>
  <c r="K106" i="1"/>
  <c r="G106" i="1"/>
  <c r="E106" i="1"/>
  <c r="B106" i="1"/>
  <c r="AE105" i="1"/>
  <c r="P105" i="1"/>
  <c r="L105" i="1"/>
  <c r="J105" i="1"/>
  <c r="I105" i="1"/>
  <c r="H105" i="1"/>
  <c r="G105" i="1"/>
  <c r="T104" i="1"/>
  <c r="P104" i="1"/>
  <c r="S104" i="1" s="1"/>
  <c r="L104" i="1"/>
  <c r="K104" i="1"/>
  <c r="M104" i="1" s="1"/>
  <c r="G104" i="1"/>
  <c r="G102" i="1" s="1"/>
  <c r="E104" i="1"/>
  <c r="E102" i="1" s="1"/>
  <c r="B104" i="1"/>
  <c r="X103" i="1"/>
  <c r="W103" i="1"/>
  <c r="V103" i="1"/>
  <c r="T103" i="1"/>
  <c r="S103" i="1"/>
  <c r="P103" i="1"/>
  <c r="P102" i="1" s="1"/>
  <c r="L103" i="1"/>
  <c r="K103" i="1"/>
  <c r="B103" i="1"/>
  <c r="AE102" i="1"/>
  <c r="J102" i="1"/>
  <c r="I102" i="1"/>
  <c r="H102" i="1"/>
  <c r="P101" i="1"/>
  <c r="L101" i="1"/>
  <c r="K101" i="1"/>
  <c r="G101" i="1"/>
  <c r="G100" i="1" s="1"/>
  <c r="E101" i="1"/>
  <c r="B101" i="1"/>
  <c r="AE100" i="1"/>
  <c r="L100" i="1"/>
  <c r="K100" i="1"/>
  <c r="J100" i="1"/>
  <c r="I100" i="1"/>
  <c r="H100" i="1"/>
  <c r="E100" i="1"/>
  <c r="T99" i="1"/>
  <c r="S99" i="1"/>
  <c r="U99" i="1" s="1"/>
  <c r="P99" i="1"/>
  <c r="L99" i="1"/>
  <c r="K99" i="1"/>
  <c r="G99" i="1"/>
  <c r="E99" i="1"/>
  <c r="W99" i="1" s="1"/>
  <c r="B99" i="1"/>
  <c r="P98" i="1"/>
  <c r="L98" i="1"/>
  <c r="K98" i="1"/>
  <c r="G98" i="1"/>
  <c r="E98" i="1"/>
  <c r="E94" i="1" s="1"/>
  <c r="B98" i="1"/>
  <c r="P97" i="1"/>
  <c r="L97" i="1"/>
  <c r="K97" i="1"/>
  <c r="M97" i="1" s="1"/>
  <c r="G97" i="1"/>
  <c r="E97" i="1"/>
  <c r="B97" i="1"/>
  <c r="U96" i="1"/>
  <c r="T96" i="1"/>
  <c r="P96" i="1"/>
  <c r="S96" i="1" s="1"/>
  <c r="L96" i="1"/>
  <c r="K96" i="1"/>
  <c r="G96" i="1"/>
  <c r="E96" i="1"/>
  <c r="B96" i="1"/>
  <c r="W95" i="1"/>
  <c r="V95" i="1"/>
  <c r="P95" i="1"/>
  <c r="L95" i="1"/>
  <c r="K95" i="1"/>
  <c r="B95" i="1"/>
  <c r="AE94" i="1"/>
  <c r="T93" i="1"/>
  <c r="S93" i="1"/>
  <c r="S92" i="1" s="1"/>
  <c r="P93" i="1"/>
  <c r="L93" i="1"/>
  <c r="K93" i="1"/>
  <c r="G93" i="1"/>
  <c r="G92" i="1" s="1"/>
  <c r="E93" i="1"/>
  <c r="W93" i="1" s="1"/>
  <c r="W92" i="1" s="1"/>
  <c r="B93" i="1"/>
  <c r="AE92" i="1"/>
  <c r="T92" i="1"/>
  <c r="P92" i="1"/>
  <c r="L92" i="1"/>
  <c r="K92" i="1"/>
  <c r="M92" i="1" s="1"/>
  <c r="P91" i="1"/>
  <c r="M91" i="1"/>
  <c r="M90" i="1" s="1"/>
  <c r="L91" i="1"/>
  <c r="K91" i="1"/>
  <c r="G91" i="1"/>
  <c r="G90" i="1" s="1"/>
  <c r="E91" i="1"/>
  <c r="B91" i="1"/>
  <c r="AE90" i="1"/>
  <c r="L90" i="1"/>
  <c r="K90" i="1"/>
  <c r="J90" i="1"/>
  <c r="I90" i="1"/>
  <c r="H90" i="1"/>
  <c r="E90" i="1"/>
  <c r="P89" i="1"/>
  <c r="P88" i="1" s="1"/>
  <c r="L89" i="1"/>
  <c r="K89" i="1"/>
  <c r="G89" i="1"/>
  <c r="E89" i="1"/>
  <c r="W89" i="1" s="1"/>
  <c r="W88" i="1" s="1"/>
  <c r="B89" i="1"/>
  <c r="AE88" i="1"/>
  <c r="L88" i="1"/>
  <c r="K88" i="1"/>
  <c r="M88" i="1" s="1"/>
  <c r="G88" i="1"/>
  <c r="P87" i="1"/>
  <c r="L87" i="1"/>
  <c r="K87" i="1"/>
  <c r="M87" i="1" s="1"/>
  <c r="G87" i="1"/>
  <c r="E87" i="1"/>
  <c r="B87" i="1"/>
  <c r="AE86" i="1"/>
  <c r="L86" i="1"/>
  <c r="K86" i="1"/>
  <c r="G86" i="1"/>
  <c r="P85" i="1"/>
  <c r="T85" i="1" s="1"/>
  <c r="L85" i="1"/>
  <c r="K85" i="1"/>
  <c r="G85" i="1"/>
  <c r="E85" i="1"/>
  <c r="V85" i="1" s="1"/>
  <c r="B85" i="1"/>
  <c r="P84" i="1"/>
  <c r="L84" i="1"/>
  <c r="M84" i="1" s="1"/>
  <c r="K84" i="1"/>
  <c r="G84" i="1"/>
  <c r="E84" i="1"/>
  <c r="V84" i="1" s="1"/>
  <c r="B84" i="1"/>
  <c r="P83" i="1"/>
  <c r="S83" i="1" s="1"/>
  <c r="M83" i="1"/>
  <c r="L83" i="1"/>
  <c r="K83" i="1"/>
  <c r="G83" i="1"/>
  <c r="E83" i="1"/>
  <c r="E80" i="1" s="1"/>
  <c r="B83" i="1"/>
  <c r="T82" i="1"/>
  <c r="S82" i="1"/>
  <c r="P82" i="1"/>
  <c r="L82" i="1"/>
  <c r="K82" i="1"/>
  <c r="G82" i="1"/>
  <c r="E82" i="1"/>
  <c r="B82" i="1"/>
  <c r="W81" i="1"/>
  <c r="V81" i="1"/>
  <c r="P81" i="1"/>
  <c r="L81" i="1"/>
  <c r="K81" i="1"/>
  <c r="B81" i="1"/>
  <c r="AE80" i="1"/>
  <c r="P79" i="1"/>
  <c r="L79" i="1"/>
  <c r="K79" i="1"/>
  <c r="G79" i="1"/>
  <c r="E79" i="1"/>
  <c r="B79" i="1"/>
  <c r="AE78" i="1"/>
  <c r="P78" i="1"/>
  <c r="L78" i="1"/>
  <c r="K78" i="1"/>
  <c r="M78" i="1" s="1"/>
  <c r="E78" i="1"/>
  <c r="P77" i="1"/>
  <c r="S77" i="1" s="1"/>
  <c r="L77" i="1"/>
  <c r="M77" i="1" s="1"/>
  <c r="K77" i="1"/>
  <c r="G77" i="1"/>
  <c r="E77" i="1"/>
  <c r="B77" i="1"/>
  <c r="AE76" i="1"/>
  <c r="P76" i="1"/>
  <c r="L76" i="1"/>
  <c r="M76" i="1" s="1"/>
  <c r="K76" i="1"/>
  <c r="G76" i="1"/>
  <c r="S75" i="1"/>
  <c r="P75" i="1"/>
  <c r="T75" i="1" s="1"/>
  <c r="T74" i="1" s="1"/>
  <c r="L75" i="1"/>
  <c r="K75" i="1"/>
  <c r="G75" i="1"/>
  <c r="V75" i="1" s="1"/>
  <c r="E75" i="1"/>
  <c r="B75" i="1"/>
  <c r="AE74" i="1"/>
  <c r="L74" i="1"/>
  <c r="K74" i="1"/>
  <c r="E74" i="1"/>
  <c r="P73" i="1"/>
  <c r="L73" i="1"/>
  <c r="K73" i="1"/>
  <c r="G73" i="1"/>
  <c r="E73" i="1"/>
  <c r="B73" i="1"/>
  <c r="T72" i="1"/>
  <c r="S72" i="1"/>
  <c r="P72" i="1"/>
  <c r="L72" i="1"/>
  <c r="K72" i="1"/>
  <c r="G72" i="1"/>
  <c r="W72" i="1" s="1"/>
  <c r="E72" i="1"/>
  <c r="B72" i="1"/>
  <c r="W71" i="1"/>
  <c r="V71" i="1"/>
  <c r="P71" i="1"/>
  <c r="T71" i="1" s="1"/>
  <c r="L71" i="1"/>
  <c r="K71" i="1"/>
  <c r="G71" i="1"/>
  <c r="E71" i="1"/>
  <c r="B71" i="1"/>
  <c r="W70" i="1"/>
  <c r="V70" i="1"/>
  <c r="P70" i="1"/>
  <c r="L70" i="1"/>
  <c r="M70" i="1" s="1"/>
  <c r="K70" i="1"/>
  <c r="B70" i="1"/>
  <c r="AE69" i="1"/>
  <c r="K69" i="1"/>
  <c r="P68" i="1"/>
  <c r="L68" i="1"/>
  <c r="K68" i="1"/>
  <c r="G68" i="1"/>
  <c r="G67" i="1" s="1"/>
  <c r="E68" i="1"/>
  <c r="AE67" i="1"/>
  <c r="M67" i="1"/>
  <c r="L67" i="1"/>
  <c r="K67" i="1"/>
  <c r="E67" i="1"/>
  <c r="W66" i="1"/>
  <c r="W65" i="1" s="1"/>
  <c r="P66" i="1"/>
  <c r="L66" i="1"/>
  <c r="K66" i="1"/>
  <c r="G66" i="1"/>
  <c r="E66" i="1"/>
  <c r="V66" i="1" s="1"/>
  <c r="V65" i="1" s="1"/>
  <c r="B66" i="1"/>
  <c r="AE65" i="1"/>
  <c r="L65" i="1"/>
  <c r="K65" i="1"/>
  <c r="M65" i="1" s="1"/>
  <c r="G65" i="1"/>
  <c r="E65" i="1"/>
  <c r="P64" i="1"/>
  <c r="S64" i="1" s="1"/>
  <c r="L64" i="1"/>
  <c r="M64" i="1" s="1"/>
  <c r="K64" i="1"/>
  <c r="G64" i="1"/>
  <c r="E64" i="1"/>
  <c r="B64" i="1"/>
  <c r="AE63" i="1"/>
  <c r="P63" i="1"/>
  <c r="M63" i="1"/>
  <c r="L63" i="1"/>
  <c r="K63" i="1"/>
  <c r="G63" i="1"/>
  <c r="E63" i="1"/>
  <c r="P62" i="1"/>
  <c r="T62" i="1" s="1"/>
  <c r="T61" i="1" s="1"/>
  <c r="L62" i="1"/>
  <c r="K62" i="1"/>
  <c r="G62" i="1"/>
  <c r="G61" i="1" s="1"/>
  <c r="E62" i="1"/>
  <c r="V62" i="1" s="1"/>
  <c r="B62" i="1"/>
  <c r="AE61" i="1"/>
  <c r="P61" i="1"/>
  <c r="L61" i="1"/>
  <c r="K61" i="1"/>
  <c r="P60" i="1"/>
  <c r="S60" i="1" s="1"/>
  <c r="L60" i="1"/>
  <c r="M60" i="1" s="1"/>
  <c r="K60" i="1"/>
  <c r="G60" i="1"/>
  <c r="E60" i="1"/>
  <c r="B60" i="1"/>
  <c r="T59" i="1"/>
  <c r="S59" i="1"/>
  <c r="P59" i="1"/>
  <c r="L59" i="1"/>
  <c r="K59" i="1"/>
  <c r="G59" i="1"/>
  <c r="W59" i="1" s="1"/>
  <c r="E59" i="1"/>
  <c r="B59" i="1"/>
  <c r="W58" i="1"/>
  <c r="S58" i="1"/>
  <c r="U58" i="1" s="1"/>
  <c r="P58" i="1"/>
  <c r="T58" i="1" s="1"/>
  <c r="L58" i="1"/>
  <c r="K58" i="1"/>
  <c r="G58" i="1"/>
  <c r="V58" i="1" s="1"/>
  <c r="E58" i="1"/>
  <c r="B58" i="1"/>
  <c r="P57" i="1"/>
  <c r="L57" i="1"/>
  <c r="K57" i="1"/>
  <c r="M57" i="1" s="1"/>
  <c r="G57" i="1"/>
  <c r="V57" i="1" s="1"/>
  <c r="E57" i="1"/>
  <c r="B57" i="1"/>
  <c r="P56" i="1"/>
  <c r="P53" i="1" s="1"/>
  <c r="M56" i="1"/>
  <c r="L56" i="1"/>
  <c r="K56" i="1"/>
  <c r="G56" i="1"/>
  <c r="G53" i="1" s="1"/>
  <c r="E56" i="1"/>
  <c r="B56" i="1"/>
  <c r="T55" i="1"/>
  <c r="S55" i="1"/>
  <c r="U55" i="1" s="1"/>
  <c r="P55" i="1"/>
  <c r="L55" i="1"/>
  <c r="K55" i="1"/>
  <c r="G55" i="1"/>
  <c r="E55" i="1"/>
  <c r="B55" i="1"/>
  <c r="W54" i="1"/>
  <c r="V54" i="1"/>
  <c r="P54" i="1"/>
  <c r="L54" i="1"/>
  <c r="K54" i="1"/>
  <c r="B54" i="1"/>
  <c r="AE53" i="1"/>
  <c r="T52" i="1"/>
  <c r="T51" i="1" s="1"/>
  <c r="S52" i="1"/>
  <c r="S51" i="1" s="1"/>
  <c r="L52" i="1"/>
  <c r="K52" i="1"/>
  <c r="G52" i="1"/>
  <c r="G51" i="1" s="1"/>
  <c r="E52" i="1"/>
  <c r="B52" i="1"/>
  <c r="AE51" i="1"/>
  <c r="P51" i="1"/>
  <c r="L51" i="1"/>
  <c r="K51" i="1"/>
  <c r="M51" i="1" s="1"/>
  <c r="T50" i="1"/>
  <c r="S50" i="1"/>
  <c r="P50" i="1"/>
  <c r="L50" i="1"/>
  <c r="K50" i="1"/>
  <c r="K45" i="1" s="1"/>
  <c r="G50" i="1"/>
  <c r="W50" i="1" s="1"/>
  <c r="E50" i="1"/>
  <c r="B50" i="1"/>
  <c r="T49" i="1"/>
  <c r="S49" i="1"/>
  <c r="L49" i="1"/>
  <c r="K49" i="1"/>
  <c r="G49" i="1"/>
  <c r="E49" i="1"/>
  <c r="B49" i="1"/>
  <c r="P48" i="1"/>
  <c r="M48" i="1"/>
  <c r="L48" i="1"/>
  <c r="K48" i="1"/>
  <c r="G48" i="1"/>
  <c r="E48" i="1"/>
  <c r="E45" i="1" s="1"/>
  <c r="B48" i="1"/>
  <c r="T47" i="1"/>
  <c r="S47" i="1"/>
  <c r="L47" i="1"/>
  <c r="K47" i="1"/>
  <c r="G47" i="1"/>
  <c r="W47" i="1" s="1"/>
  <c r="E47" i="1"/>
  <c r="B47" i="1"/>
  <c r="W46" i="1"/>
  <c r="V46" i="1"/>
  <c r="P46" i="1"/>
  <c r="S46" i="1" s="1"/>
  <c r="M46" i="1"/>
  <c r="L46" i="1"/>
  <c r="K46" i="1"/>
  <c r="B46" i="1"/>
  <c r="AE45" i="1"/>
  <c r="P44" i="1"/>
  <c r="L44" i="1"/>
  <c r="K44" i="1"/>
  <c r="G44" i="1"/>
  <c r="E44" i="1"/>
  <c r="E43" i="1" s="1"/>
  <c r="B44" i="1"/>
  <c r="AE43" i="1"/>
  <c r="P43" i="1"/>
  <c r="L43" i="1"/>
  <c r="K43" i="1"/>
  <c r="M43" i="1" s="1"/>
  <c r="G43" i="1"/>
  <c r="P42" i="1"/>
  <c r="T42" i="1" s="1"/>
  <c r="L42" i="1"/>
  <c r="K42" i="1"/>
  <c r="M42" i="1" s="1"/>
  <c r="G42" i="1"/>
  <c r="E42" i="1"/>
  <c r="B42" i="1"/>
  <c r="P41" i="1"/>
  <c r="L41" i="1"/>
  <c r="K41" i="1"/>
  <c r="G41" i="1"/>
  <c r="W41" i="1" s="1"/>
  <c r="E41" i="1"/>
  <c r="B41" i="1"/>
  <c r="W40" i="1"/>
  <c r="T40" i="1"/>
  <c r="P40" i="1"/>
  <c r="S40" i="1" s="1"/>
  <c r="L40" i="1"/>
  <c r="K40" i="1"/>
  <c r="G40" i="1"/>
  <c r="E40" i="1"/>
  <c r="B40" i="1"/>
  <c r="W39" i="1"/>
  <c r="P39" i="1"/>
  <c r="L39" i="1"/>
  <c r="K39" i="1"/>
  <c r="G39" i="1"/>
  <c r="E39" i="1"/>
  <c r="V39" i="1" s="1"/>
  <c r="B39" i="1"/>
  <c r="P38" i="1"/>
  <c r="L38" i="1"/>
  <c r="K38" i="1"/>
  <c r="M38" i="1" s="1"/>
  <c r="G38" i="1"/>
  <c r="V38" i="1" s="1"/>
  <c r="E38" i="1"/>
  <c r="B38" i="1"/>
  <c r="T37" i="1"/>
  <c r="U37" i="1" s="1"/>
  <c r="S37" i="1"/>
  <c r="P37" i="1"/>
  <c r="L37" i="1"/>
  <c r="K37" i="1"/>
  <c r="G37" i="1"/>
  <c r="E37" i="1"/>
  <c r="B37" i="1"/>
  <c r="W36" i="1"/>
  <c r="V36" i="1"/>
  <c r="P36" i="1"/>
  <c r="L36" i="1"/>
  <c r="K36" i="1"/>
  <c r="B36" i="1"/>
  <c r="W34" i="1"/>
  <c r="T34" i="1"/>
  <c r="P34" i="1"/>
  <c r="S34" i="1" s="1"/>
  <c r="L34" i="1"/>
  <c r="K34" i="1"/>
  <c r="G34" i="1"/>
  <c r="E34" i="1"/>
  <c r="B34" i="1"/>
  <c r="T33" i="1"/>
  <c r="S33" i="1"/>
  <c r="L33" i="1"/>
  <c r="K33" i="1"/>
  <c r="G33" i="1"/>
  <c r="E33" i="1"/>
  <c r="V33" i="1" s="1"/>
  <c r="B33" i="1"/>
  <c r="P32" i="1"/>
  <c r="M32" i="1"/>
  <c r="L32" i="1"/>
  <c r="K32" i="1"/>
  <c r="G32" i="1"/>
  <c r="G30" i="1" s="1"/>
  <c r="E32" i="1"/>
  <c r="E30" i="1" s="1"/>
  <c r="B32" i="1"/>
  <c r="W31" i="1"/>
  <c r="V31" i="1"/>
  <c r="X31" i="1" s="1"/>
  <c r="P31" i="1"/>
  <c r="L31" i="1"/>
  <c r="K31" i="1"/>
  <c r="B31" i="1"/>
  <c r="AE30" i="1"/>
  <c r="U29" i="1"/>
  <c r="L29" i="1"/>
  <c r="Z29" i="1" s="1"/>
  <c r="K29" i="1"/>
  <c r="Y29" i="1" s="1"/>
  <c r="Y28" i="1"/>
  <c r="U28" i="1"/>
  <c r="L28" i="1"/>
  <c r="Z28" i="1" s="1"/>
  <c r="K28" i="1"/>
  <c r="U27" i="1"/>
  <c r="L27" i="1"/>
  <c r="Z27" i="1" s="1"/>
  <c r="K27" i="1"/>
  <c r="Y27" i="1" s="1"/>
  <c r="U26" i="1"/>
  <c r="L26" i="1"/>
  <c r="Z26" i="1" s="1"/>
  <c r="K26" i="1"/>
  <c r="Z25" i="1"/>
  <c r="Y25" i="1"/>
  <c r="U25" i="1"/>
  <c r="U24" i="1"/>
  <c r="M24" i="1"/>
  <c r="L24" i="1"/>
  <c r="Z24" i="1" s="1"/>
  <c r="K24" i="1"/>
  <c r="Y24" i="1" s="1"/>
  <c r="U23" i="1"/>
  <c r="L23" i="1"/>
  <c r="Z23" i="1" s="1"/>
  <c r="K23" i="1"/>
  <c r="AB22" i="1"/>
  <c r="L22" i="1"/>
  <c r="K22" i="1"/>
  <c r="P21" i="1"/>
  <c r="L21" i="1"/>
  <c r="K21" i="1"/>
  <c r="G21" i="1"/>
  <c r="E21" i="1"/>
  <c r="B21" i="1"/>
  <c r="T20" i="1"/>
  <c r="S20" i="1"/>
  <c r="P20" i="1"/>
  <c r="L20" i="1"/>
  <c r="K20" i="1"/>
  <c r="G20" i="1"/>
  <c r="E20" i="1"/>
  <c r="B20" i="1"/>
  <c r="T19" i="1"/>
  <c r="S19" i="1"/>
  <c r="L19" i="1"/>
  <c r="K19" i="1"/>
  <c r="M19" i="1" s="1"/>
  <c r="G19" i="1"/>
  <c r="E19" i="1"/>
  <c r="B19" i="1"/>
  <c r="T18" i="1"/>
  <c r="U18" i="1" s="1"/>
  <c r="P18" i="1"/>
  <c r="S18" i="1" s="1"/>
  <c r="L18" i="1"/>
  <c r="M18" i="1" s="1"/>
  <c r="K18" i="1"/>
  <c r="G18" i="1"/>
  <c r="E18" i="1"/>
  <c r="B18" i="1"/>
  <c r="T17" i="1"/>
  <c r="S17" i="1"/>
  <c r="P17" i="1"/>
  <c r="L17" i="1"/>
  <c r="K17" i="1"/>
  <c r="G17" i="1"/>
  <c r="E17" i="1"/>
  <c r="B17" i="1"/>
  <c r="W16" i="1"/>
  <c r="P16" i="1"/>
  <c r="L16" i="1"/>
  <c r="K16" i="1"/>
  <c r="G16" i="1"/>
  <c r="V16" i="1" s="1"/>
  <c r="X16" i="1" s="1"/>
  <c r="E16" i="1"/>
  <c r="B16" i="1"/>
  <c r="U15" i="1"/>
  <c r="T15" i="1"/>
  <c r="S15" i="1"/>
  <c r="M15" i="1"/>
  <c r="L15" i="1"/>
  <c r="K15" i="1"/>
  <c r="G15" i="1"/>
  <c r="E15" i="1"/>
  <c r="W15" i="1" s="1"/>
  <c r="Z15" i="1" s="1"/>
  <c r="AB15" i="1" s="1"/>
  <c r="B15" i="1"/>
  <c r="T14" i="1"/>
  <c r="S14" i="1"/>
  <c r="P14" i="1"/>
  <c r="L14" i="1"/>
  <c r="K14" i="1"/>
  <c r="G14" i="1"/>
  <c r="E14" i="1"/>
  <c r="B14" i="1"/>
  <c r="P13" i="1"/>
  <c r="T13" i="1" s="1"/>
  <c r="L13" i="1"/>
  <c r="K13" i="1"/>
  <c r="G13" i="1"/>
  <c r="E13" i="1"/>
  <c r="V13" i="1" s="1"/>
  <c r="B13" i="1"/>
  <c r="T12" i="1"/>
  <c r="S12" i="1"/>
  <c r="L12" i="1"/>
  <c r="K12" i="1"/>
  <c r="M12" i="1" s="1"/>
  <c r="G12" i="1"/>
  <c r="E12" i="1"/>
  <c r="B12" i="1"/>
  <c r="T11" i="1"/>
  <c r="S11" i="1"/>
  <c r="L11" i="1"/>
  <c r="K11" i="1"/>
  <c r="G11" i="1"/>
  <c r="G9" i="1" s="1"/>
  <c r="E11" i="1"/>
  <c r="B11" i="1"/>
  <c r="W10" i="1"/>
  <c r="V10" i="1"/>
  <c r="P10" i="1"/>
  <c r="L10" i="1"/>
  <c r="K10" i="1"/>
  <c r="M10" i="1" s="1"/>
  <c r="B10" i="1"/>
  <c r="AE9" i="1"/>
  <c r="U123" i="1" l="1"/>
  <c r="G115" i="1"/>
  <c r="S121" i="1"/>
  <c r="U121" i="1" s="1"/>
  <c r="Z122" i="1"/>
  <c r="AB122" i="1" s="1"/>
  <c r="T118" i="1"/>
  <c r="T115" i="1" s="1"/>
  <c r="W121" i="1"/>
  <c r="Z121" i="1" s="1"/>
  <c r="AB121" i="1" s="1"/>
  <c r="U122" i="1"/>
  <c r="S119" i="1"/>
  <c r="U119" i="1" s="1"/>
  <c r="V119" i="1"/>
  <c r="M120" i="1"/>
  <c r="X122" i="1"/>
  <c r="T116" i="1"/>
  <c r="T120" i="1"/>
  <c r="V158" i="1"/>
  <c r="X158" i="1" s="1"/>
  <c r="W158" i="1"/>
  <c r="T158" i="1"/>
  <c r="S158" i="1"/>
  <c r="U158" i="1" s="1"/>
  <c r="T170" i="1"/>
  <c r="S170" i="1"/>
  <c r="G187" i="1"/>
  <c r="L131" i="1"/>
  <c r="T149" i="1"/>
  <c r="U149" i="1" s="1"/>
  <c r="S149" i="1"/>
  <c r="G166" i="1"/>
  <c r="T125" i="1"/>
  <c r="U125" i="1" s="1"/>
  <c r="M132" i="1"/>
  <c r="M133" i="1"/>
  <c r="V134" i="1"/>
  <c r="X134" i="1" s="1"/>
  <c r="X140" i="1"/>
  <c r="X139" i="1" s="1"/>
  <c r="V139" i="1"/>
  <c r="T153" i="1"/>
  <c r="S153" i="1"/>
  <c r="S152" i="1" s="1"/>
  <c r="Y155" i="1"/>
  <c r="W157" i="1"/>
  <c r="V157" i="1"/>
  <c r="U165" i="1"/>
  <c r="U164" i="1" s="1"/>
  <c r="S164" i="1"/>
  <c r="W171" i="1"/>
  <c r="Z189" i="1"/>
  <c r="AE189" i="1" s="1"/>
  <c r="AE187" i="1" s="1"/>
  <c r="X125" i="1"/>
  <c r="Z134" i="1"/>
  <c r="AB134" i="1" s="1"/>
  <c r="T147" i="1"/>
  <c r="S147" i="1"/>
  <c r="U147" i="1" s="1"/>
  <c r="P154" i="1"/>
  <c r="T202" i="1"/>
  <c r="S202" i="1"/>
  <c r="U202" i="1" s="1"/>
  <c r="V206" i="1"/>
  <c r="V205" i="1" s="1"/>
  <c r="W206" i="1"/>
  <c r="W205" i="1" s="1"/>
  <c r="E205" i="1"/>
  <c r="P205" i="1"/>
  <c r="T206" i="1"/>
  <c r="T205" i="1" s="1"/>
  <c r="S206" i="1"/>
  <c r="Z137" i="1"/>
  <c r="AB137" i="1" s="1"/>
  <c r="W142" i="1"/>
  <c r="W141" i="1" s="1"/>
  <c r="W184" i="1"/>
  <c r="Z184" i="1" s="1"/>
  <c r="AB184" i="1" s="1"/>
  <c r="U190" i="1"/>
  <c r="M195" i="1"/>
  <c r="V202" i="1"/>
  <c r="X202" i="1" s="1"/>
  <c r="W136" i="1"/>
  <c r="S137" i="1"/>
  <c r="U137" i="1" s="1"/>
  <c r="V138" i="1"/>
  <c r="X138" i="1" s="1"/>
  <c r="W140" i="1"/>
  <c r="W139" i="1" s="1"/>
  <c r="V142" i="1"/>
  <c r="V141" i="1" s="1"/>
  <c r="V151" i="1"/>
  <c r="W151" i="1"/>
  <c r="W150" i="1" s="1"/>
  <c r="S155" i="1"/>
  <c r="U155" i="1" s="1"/>
  <c r="V161" i="1"/>
  <c r="V160" i="1" s="1"/>
  <c r="E164" i="1"/>
  <c r="Z165" i="1"/>
  <c r="M168" i="1"/>
  <c r="S172" i="1"/>
  <c r="U172" i="1" s="1"/>
  <c r="V173" i="1"/>
  <c r="X173" i="1" s="1"/>
  <c r="P175" i="1"/>
  <c r="V176" i="1"/>
  <c r="S176" i="1"/>
  <c r="U176" i="1" s="1"/>
  <c r="U175" i="1" s="1"/>
  <c r="S180" i="1"/>
  <c r="S179" i="1" s="1"/>
  <c r="S182" i="1"/>
  <c r="Y182" i="1" s="1"/>
  <c r="P187" i="1"/>
  <c r="S189" i="1"/>
  <c r="S187" i="1" s="1"/>
  <c r="G196" i="1"/>
  <c r="S200" i="1"/>
  <c r="U200" i="1" s="1"/>
  <c r="V201" i="1"/>
  <c r="X201" i="1" s="1"/>
  <c r="M141" i="1"/>
  <c r="V148" i="1"/>
  <c r="X148" i="1" s="1"/>
  <c r="V165" i="1"/>
  <c r="V164" i="1" s="1"/>
  <c r="W167" i="1"/>
  <c r="W166" i="1" s="1"/>
  <c r="V171" i="1"/>
  <c r="X171" i="1" s="1"/>
  <c r="W191" i="1"/>
  <c r="G198" i="1"/>
  <c r="Z206" i="1"/>
  <c r="AB206" i="1" s="1"/>
  <c r="X57" i="1"/>
  <c r="S95" i="1"/>
  <c r="T95" i="1"/>
  <c r="T32" i="1"/>
  <c r="Z32" i="1" s="1"/>
  <c r="AB32" i="1" s="1"/>
  <c r="S32" i="1"/>
  <c r="T36" i="1"/>
  <c r="S36" i="1"/>
  <c r="Y36" i="1" s="1"/>
  <c r="U12" i="1"/>
  <c r="W13" i="1"/>
  <c r="T21" i="1"/>
  <c r="S21" i="1"/>
  <c r="M23" i="1"/>
  <c r="M33" i="1"/>
  <c r="Z34" i="1"/>
  <c r="AB34" i="1" s="1"/>
  <c r="V41" i="1"/>
  <c r="X41" i="1" s="1"/>
  <c r="S42" i="1"/>
  <c r="U42" i="1" s="1"/>
  <c r="M55" i="1"/>
  <c r="W82" i="1"/>
  <c r="S87" i="1"/>
  <c r="P86" i="1"/>
  <c r="T87" i="1"/>
  <c r="T86" i="1" s="1"/>
  <c r="L113" i="1"/>
  <c r="T31" i="1"/>
  <c r="Z31" i="1" s="1"/>
  <c r="S31" i="1"/>
  <c r="Y31" i="1" s="1"/>
  <c r="W52" i="1"/>
  <c r="W51" i="1" s="1"/>
  <c r="V52" i="1"/>
  <c r="V51" i="1" s="1"/>
  <c r="E61" i="1"/>
  <c r="S111" i="1"/>
  <c r="U112" i="1"/>
  <c r="U111" i="1" s="1"/>
  <c r="Z13" i="1"/>
  <c r="AB13" i="1" s="1"/>
  <c r="V14" i="1"/>
  <c r="W14" i="1"/>
  <c r="Z14" i="1" s="1"/>
  <c r="AB14" i="1" s="1"/>
  <c r="M27" i="1"/>
  <c r="M29" i="1"/>
  <c r="S48" i="1"/>
  <c r="S45" i="1" s="1"/>
  <c r="T48" i="1"/>
  <c r="E51" i="1"/>
  <c r="W62" i="1"/>
  <c r="W61" i="1" s="1"/>
  <c r="S62" i="1"/>
  <c r="S61" i="1" s="1"/>
  <c r="W79" i="1"/>
  <c r="W78" i="1" s="1"/>
  <c r="G78" i="1"/>
  <c r="V79" i="1"/>
  <c r="V78" i="1" s="1"/>
  <c r="V17" i="1"/>
  <c r="W17" i="1"/>
  <c r="Z17" i="1" s="1"/>
  <c r="AB17" i="1" s="1"/>
  <c r="V20" i="1"/>
  <c r="W20" i="1"/>
  <c r="U20" i="1"/>
  <c r="Y22" i="1"/>
  <c r="M22" i="1"/>
  <c r="P30" i="1"/>
  <c r="M44" i="1"/>
  <c r="X58" i="1"/>
  <c r="U59" i="1"/>
  <c r="M68" i="1"/>
  <c r="S73" i="1"/>
  <c r="T73" i="1"/>
  <c r="U73" i="1" s="1"/>
  <c r="T101" i="1"/>
  <c r="T100" i="1" s="1"/>
  <c r="S101" i="1"/>
  <c r="U101" i="1" s="1"/>
  <c r="U100" i="1" s="1"/>
  <c r="W108" i="1"/>
  <c r="W107" i="1" s="1"/>
  <c r="V108" i="1"/>
  <c r="E107" i="1"/>
  <c r="T108" i="1"/>
  <c r="T107" i="1" s="1"/>
  <c r="S108" i="1"/>
  <c r="M112" i="1"/>
  <c r="M111" i="1" s="1"/>
  <c r="L111" i="1"/>
  <c r="Z85" i="1"/>
  <c r="AB85" i="1" s="1"/>
  <c r="T102" i="1"/>
  <c r="Z47" i="1"/>
  <c r="AB47" i="1" s="1"/>
  <c r="Z82" i="1"/>
  <c r="AB82" i="1" s="1"/>
  <c r="T83" i="1"/>
  <c r="U83" i="1" s="1"/>
  <c r="W85" i="1"/>
  <c r="X85" i="1" s="1"/>
  <c r="S85" i="1"/>
  <c r="U85" i="1" s="1"/>
  <c r="M86" i="1"/>
  <c r="E88" i="1"/>
  <c r="V89" i="1"/>
  <c r="V88" i="1" s="1"/>
  <c r="E92" i="1"/>
  <c r="Z93" i="1"/>
  <c r="Z92" i="1" s="1"/>
  <c r="V97" i="1"/>
  <c r="W98" i="1"/>
  <c r="Z99" i="1"/>
  <c r="AB99" i="1" s="1"/>
  <c r="V106" i="1"/>
  <c r="V105" i="1" s="1"/>
  <c r="Z20" i="1"/>
  <c r="AB20" i="1" s="1"/>
  <c r="W12" i="1"/>
  <c r="Z12" i="1" s="1"/>
  <c r="AB12" i="1" s="1"/>
  <c r="V19" i="1"/>
  <c r="M26" i="1"/>
  <c r="V34" i="1"/>
  <c r="X34" i="1" s="1"/>
  <c r="V40" i="1"/>
  <c r="X40" i="1" s="1"/>
  <c r="V42" i="1"/>
  <c r="Y46" i="1"/>
  <c r="V47" i="1"/>
  <c r="X47" i="1" s="1"/>
  <c r="V50" i="1"/>
  <c r="X50" i="1" s="1"/>
  <c r="W57" i="1"/>
  <c r="V59" i="1"/>
  <c r="X59" i="1" s="1"/>
  <c r="T60" i="1"/>
  <c r="Z60" i="1" s="1"/>
  <c r="AB60" i="1" s="1"/>
  <c r="Z62" i="1"/>
  <c r="T64" i="1"/>
  <c r="T63" i="1" s="1"/>
  <c r="G69" i="1"/>
  <c r="S71" i="1"/>
  <c r="U71" i="1" s="1"/>
  <c r="V72" i="1"/>
  <c r="M74" i="1"/>
  <c r="T77" i="1"/>
  <c r="T76" i="1" s="1"/>
  <c r="V82" i="1"/>
  <c r="X82" i="1" s="1"/>
  <c r="L80" i="1"/>
  <c r="V93" i="1"/>
  <c r="V92" i="1" s="1"/>
  <c r="G94" i="1"/>
  <c r="V99" i="1"/>
  <c r="X99" i="1" s="1"/>
  <c r="U104" i="1"/>
  <c r="T10" i="1"/>
  <c r="P9" i="1"/>
  <c r="S10" i="1"/>
  <c r="V12" i="1"/>
  <c r="X13" i="1"/>
  <c r="M13" i="1"/>
  <c r="K9" i="1"/>
  <c r="M14" i="1"/>
  <c r="T16" i="1"/>
  <c r="Z16" i="1" s="1"/>
  <c r="AB16" i="1" s="1"/>
  <c r="S16" i="1"/>
  <c r="AB62" i="1"/>
  <c r="Z61" i="1"/>
  <c r="W18" i="1"/>
  <c r="Z18" i="1" s="1"/>
  <c r="AB18" i="1" s="1"/>
  <c r="V18" i="1"/>
  <c r="T38" i="1"/>
  <c r="S38" i="1"/>
  <c r="V55" i="1"/>
  <c r="E53" i="1"/>
  <c r="X10" i="1"/>
  <c r="V15" i="1"/>
  <c r="Y16" i="1"/>
  <c r="M16" i="1"/>
  <c r="M17" i="1"/>
  <c r="W19" i="1"/>
  <c r="Z19" i="1" s="1"/>
  <c r="AB19" i="1" s="1"/>
  <c r="L30" i="1"/>
  <c r="W33" i="1"/>
  <c r="Z33" i="1" s="1"/>
  <c r="AB33" i="1" s="1"/>
  <c r="G35" i="1"/>
  <c r="M36" i="1"/>
  <c r="K35" i="1"/>
  <c r="T39" i="1"/>
  <c r="Z39" i="1" s="1"/>
  <c r="AB39" i="1" s="1"/>
  <c r="S39" i="1"/>
  <c r="Y40" i="1"/>
  <c r="M40" i="1"/>
  <c r="Y44" i="1"/>
  <c r="Y43" i="1" s="1"/>
  <c r="V44" i="1"/>
  <c r="Y52" i="1"/>
  <c r="Y51" i="1" s="1"/>
  <c r="M52" i="1"/>
  <c r="X52" i="1"/>
  <c r="X51" i="1" s="1"/>
  <c r="T54" i="1"/>
  <c r="S54" i="1"/>
  <c r="Y54" i="1" s="1"/>
  <c r="T66" i="1"/>
  <c r="S66" i="1"/>
  <c r="T68" i="1"/>
  <c r="S68" i="1"/>
  <c r="P67" i="1"/>
  <c r="Y75" i="1"/>
  <c r="Y74" i="1" s="1"/>
  <c r="M75" i="1"/>
  <c r="X75" i="1"/>
  <c r="X74" i="1" s="1"/>
  <c r="V74" i="1"/>
  <c r="S76" i="1"/>
  <c r="Y77" i="1"/>
  <c r="Y76" i="1" s="1"/>
  <c r="W83" i="1"/>
  <c r="Z83" i="1" s="1"/>
  <c r="AB83" i="1" s="1"/>
  <c r="V83" i="1"/>
  <c r="T89" i="1"/>
  <c r="S89" i="1"/>
  <c r="Y89" i="1" s="1"/>
  <c r="Y88" i="1" s="1"/>
  <c r="Z95" i="1"/>
  <c r="L94" i="1"/>
  <c r="W110" i="1"/>
  <c r="W109" i="1" s="1"/>
  <c r="V110" i="1"/>
  <c r="E109" i="1"/>
  <c r="L9" i="1"/>
  <c r="M11" i="1"/>
  <c r="Y11" i="1"/>
  <c r="W11" i="1"/>
  <c r="Z11" i="1" s="1"/>
  <c r="AB11" i="1" s="1"/>
  <c r="S13" i="1"/>
  <c r="U13" i="1" s="1"/>
  <c r="U14" i="1"/>
  <c r="Y19" i="1"/>
  <c r="U19" i="1"/>
  <c r="W21" i="1"/>
  <c r="Z21" i="1" s="1"/>
  <c r="AB21" i="1" s="1"/>
  <c r="V21" i="1"/>
  <c r="M21" i="1"/>
  <c r="M9" i="1" s="1"/>
  <c r="Y23" i="1"/>
  <c r="Y26" i="1"/>
  <c r="Y33" i="1"/>
  <c r="U33" i="1"/>
  <c r="P35" i="1"/>
  <c r="Z36" i="1"/>
  <c r="L35" i="1"/>
  <c r="M37" i="1"/>
  <c r="W38" i="1"/>
  <c r="X38" i="1" s="1"/>
  <c r="X39" i="1"/>
  <c r="Z40" i="1"/>
  <c r="AB40" i="1" s="1"/>
  <c r="T41" i="1"/>
  <c r="S41" i="1"/>
  <c r="Y41" i="1" s="1"/>
  <c r="W44" i="1"/>
  <c r="W43" i="1" s="1"/>
  <c r="L45" i="1"/>
  <c r="M45" i="1" s="1"/>
  <c r="X46" i="1"/>
  <c r="U47" i="1"/>
  <c r="M49" i="1"/>
  <c r="Z52" i="1"/>
  <c r="T57" i="1"/>
  <c r="Z57" i="1" s="1"/>
  <c r="AB57" i="1" s="1"/>
  <c r="S57" i="1"/>
  <c r="Z58" i="1"/>
  <c r="AB58" i="1" s="1"/>
  <c r="W69" i="1"/>
  <c r="Y85" i="1"/>
  <c r="M85" i="1"/>
  <c r="S86" i="1"/>
  <c r="U87" i="1"/>
  <c r="U86" i="1" s="1"/>
  <c r="Y108" i="1"/>
  <c r="Y107" i="1" s="1"/>
  <c r="M108" i="1"/>
  <c r="M107" i="1" s="1"/>
  <c r="K107" i="1"/>
  <c r="X108" i="1"/>
  <c r="X107" i="1" s="1"/>
  <c r="V107" i="1"/>
  <c r="AB114" i="1"/>
  <c r="Z113" i="1"/>
  <c r="V123" i="1"/>
  <c r="W123" i="1"/>
  <c r="U134" i="1"/>
  <c r="S131" i="1"/>
  <c r="W32" i="1"/>
  <c r="V32" i="1"/>
  <c r="X36" i="1"/>
  <c r="Y39" i="1"/>
  <c r="M39" i="1"/>
  <c r="M50" i="1"/>
  <c r="Y50" i="1"/>
  <c r="W56" i="1"/>
  <c r="V56" i="1"/>
  <c r="M59" i="1"/>
  <c r="Y59" i="1"/>
  <c r="W64" i="1"/>
  <c r="W63" i="1" s="1"/>
  <c r="V64" i="1"/>
  <c r="Z72" i="1"/>
  <c r="AB72" i="1" s="1"/>
  <c r="L69" i="1"/>
  <c r="T91" i="1"/>
  <c r="S91" i="1"/>
  <c r="P90" i="1"/>
  <c r="Z120" i="1"/>
  <c r="AB120" i="1" s="1"/>
  <c r="U120" i="1"/>
  <c r="Z191" i="1"/>
  <c r="AB191" i="1" s="1"/>
  <c r="M191" i="1"/>
  <c r="T204" i="1"/>
  <c r="S204" i="1"/>
  <c r="P203" i="1"/>
  <c r="V11" i="1"/>
  <c r="U11" i="1"/>
  <c r="U17" i="1"/>
  <c r="Y20" i="1"/>
  <c r="M20" i="1"/>
  <c r="Z22" i="1"/>
  <c r="M28" i="1"/>
  <c r="M31" i="1"/>
  <c r="K30" i="1"/>
  <c r="T30" i="1"/>
  <c r="M34" i="1"/>
  <c r="E35" i="1"/>
  <c r="W42" i="1"/>
  <c r="X42" i="1" s="1"/>
  <c r="W49" i="1"/>
  <c r="Z49" i="1" s="1"/>
  <c r="AB49" i="1" s="1"/>
  <c r="U49" i="1"/>
  <c r="Z50" i="1"/>
  <c r="AB50" i="1" s="1"/>
  <c r="Z54" i="1"/>
  <c r="L53" i="1"/>
  <c r="W55" i="1"/>
  <c r="S56" i="1"/>
  <c r="T56" i="1"/>
  <c r="Z56" i="1" s="1"/>
  <c r="AB56" i="1" s="1"/>
  <c r="V61" i="1"/>
  <c r="M62" i="1"/>
  <c r="S63" i="1"/>
  <c r="U64" i="1"/>
  <c r="U63" i="1" s="1"/>
  <c r="P65" i="1"/>
  <c r="V68" i="1"/>
  <c r="Z73" i="1"/>
  <c r="AB73" i="1" s="1"/>
  <c r="M73" i="1"/>
  <c r="T79" i="1"/>
  <c r="S79" i="1"/>
  <c r="Y79" i="1" s="1"/>
  <c r="Y78" i="1" s="1"/>
  <c r="U34" i="1"/>
  <c r="W37" i="1"/>
  <c r="Z37" i="1" s="1"/>
  <c r="AB37" i="1" s="1"/>
  <c r="V37" i="1"/>
  <c r="U40" i="1"/>
  <c r="T44" i="1"/>
  <c r="S44" i="1"/>
  <c r="Y47" i="1"/>
  <c r="U50" i="1"/>
  <c r="X54" i="1"/>
  <c r="M61" i="1"/>
  <c r="Z71" i="1"/>
  <c r="AB71" i="1" s="1"/>
  <c r="Y72" i="1"/>
  <c r="M72" i="1"/>
  <c r="M69" i="1" s="1"/>
  <c r="W77" i="1"/>
  <c r="W76" i="1" s="1"/>
  <c r="V77" i="1"/>
  <c r="E76" i="1"/>
  <c r="T81" i="1"/>
  <c r="P80" i="1"/>
  <c r="S81" i="1"/>
  <c r="W87" i="1"/>
  <c r="W86" i="1" s="1"/>
  <c r="V87" i="1"/>
  <c r="E86" i="1"/>
  <c r="X95" i="1"/>
  <c r="Y103" i="1"/>
  <c r="M103" i="1"/>
  <c r="M102" i="1" s="1"/>
  <c r="K102" i="1"/>
  <c r="U106" i="1"/>
  <c r="U105" i="1" s="1"/>
  <c r="S105" i="1"/>
  <c r="M117" i="1"/>
  <c r="K115" i="1"/>
  <c r="Y125" i="1"/>
  <c r="M125" i="1"/>
  <c r="K124" i="1"/>
  <c r="M127" i="1"/>
  <c r="G168" i="1"/>
  <c r="W170" i="1"/>
  <c r="Z170" i="1" s="1"/>
  <c r="AB170" i="1" s="1"/>
  <c r="V170" i="1"/>
  <c r="X170" i="1" s="1"/>
  <c r="T70" i="1"/>
  <c r="P69" i="1"/>
  <c r="S70" i="1"/>
  <c r="M71" i="1"/>
  <c r="X71" i="1"/>
  <c r="X72" i="1"/>
  <c r="G74" i="1"/>
  <c r="W75" i="1"/>
  <c r="W74" i="1" s="1"/>
  <c r="U75" i="1"/>
  <c r="U74" i="1" s="1"/>
  <c r="S74" i="1"/>
  <c r="V91" i="1"/>
  <c r="X93" i="1"/>
  <c r="X92" i="1" s="1"/>
  <c r="Z96" i="1"/>
  <c r="AB96" i="1" s="1"/>
  <c r="M96" i="1"/>
  <c r="T97" i="1"/>
  <c r="S97" i="1"/>
  <c r="S94" i="1" s="1"/>
  <c r="P94" i="1"/>
  <c r="T98" i="1"/>
  <c r="Z98" i="1" s="1"/>
  <c r="AB98" i="1" s="1"/>
  <c r="S98" i="1"/>
  <c r="U98" i="1" s="1"/>
  <c r="W101" i="1"/>
  <c r="W100" i="1" s="1"/>
  <c r="V101" i="1"/>
  <c r="M121" i="1"/>
  <c r="M137" i="1"/>
  <c r="E154" i="1"/>
  <c r="W156" i="1"/>
  <c r="V156" i="1"/>
  <c r="U161" i="1"/>
  <c r="U160" i="1" s="1"/>
  <c r="S160" i="1"/>
  <c r="Y178" i="1"/>
  <c r="Y177" i="1" s="1"/>
  <c r="M178" i="1"/>
  <c r="X178" i="1"/>
  <c r="X177" i="1" s="1"/>
  <c r="V177" i="1"/>
  <c r="M101" i="1"/>
  <c r="M100" i="1" s="1"/>
  <c r="Z103" i="1"/>
  <c r="L102" i="1"/>
  <c r="Y106" i="1"/>
  <c r="Y105" i="1" s="1"/>
  <c r="M106" i="1"/>
  <c r="M105" i="1" s="1"/>
  <c r="T110" i="1"/>
  <c r="S110" i="1"/>
  <c r="L124" i="1"/>
  <c r="Y138" i="1"/>
  <c r="M138" i="1"/>
  <c r="W144" i="1"/>
  <c r="W143" i="1" s="1"/>
  <c r="V144" i="1"/>
  <c r="E143" i="1"/>
  <c r="X146" i="1"/>
  <c r="G162" i="1"/>
  <c r="V163" i="1"/>
  <c r="T163" i="1"/>
  <c r="S163" i="1"/>
  <c r="P162" i="1"/>
  <c r="M170" i="1"/>
  <c r="E9" i="1"/>
  <c r="T46" i="1"/>
  <c r="P45" i="1"/>
  <c r="G45" i="1"/>
  <c r="V49" i="1"/>
  <c r="X49" i="1" s="1"/>
  <c r="Y58" i="1"/>
  <c r="M58" i="1"/>
  <c r="Z59" i="1"/>
  <c r="AB59" i="1" s="1"/>
  <c r="W73" i="1"/>
  <c r="V73" i="1"/>
  <c r="E69" i="1"/>
  <c r="P74" i="1"/>
  <c r="U82" i="1"/>
  <c r="W84" i="1"/>
  <c r="X84" i="1" s="1"/>
  <c r="U93" i="1"/>
  <c r="U92" i="1" s="1"/>
  <c r="U95" i="1"/>
  <c r="W96" i="1"/>
  <c r="V96" i="1"/>
  <c r="Y96" i="1" s="1"/>
  <c r="M98" i="1"/>
  <c r="V98" i="1"/>
  <c r="X98" i="1" s="1"/>
  <c r="M99" i="1"/>
  <c r="P100" i="1"/>
  <c r="Z106" i="1"/>
  <c r="S107" i="1"/>
  <c r="V112" i="1"/>
  <c r="Y112" i="1" s="1"/>
  <c r="Y111" i="1" s="1"/>
  <c r="E111" i="1"/>
  <c r="M114" i="1"/>
  <c r="M113" i="1" s="1"/>
  <c r="U114" i="1"/>
  <c r="U113" i="1" s="1"/>
  <c r="U116" i="1"/>
  <c r="Z117" i="1"/>
  <c r="AB117" i="1" s="1"/>
  <c r="W118" i="1"/>
  <c r="Z118" i="1" s="1"/>
  <c r="AB118" i="1" s="1"/>
  <c r="V118" i="1"/>
  <c r="U118" i="1"/>
  <c r="M119" i="1"/>
  <c r="V127" i="1"/>
  <c r="X127" i="1" s="1"/>
  <c r="Z127" i="1"/>
  <c r="AB127" i="1" s="1"/>
  <c r="W128" i="1"/>
  <c r="Z128" i="1" s="1"/>
  <c r="AB128" i="1" s="1"/>
  <c r="V128" i="1"/>
  <c r="U128" i="1"/>
  <c r="V130" i="1"/>
  <c r="Y130" i="1" s="1"/>
  <c r="Y129" i="1" s="1"/>
  <c r="K131" i="1"/>
  <c r="Z132" i="1"/>
  <c r="M134" i="1"/>
  <c r="V136" i="1"/>
  <c r="Z138" i="1"/>
  <c r="AB138" i="1" s="1"/>
  <c r="U148" i="1"/>
  <c r="X157" i="1"/>
  <c r="W159" i="1"/>
  <c r="V159" i="1"/>
  <c r="U180" i="1"/>
  <c r="U179" i="1" s="1"/>
  <c r="T179" i="1"/>
  <c r="M41" i="1"/>
  <c r="M47" i="1"/>
  <c r="W48" i="1"/>
  <c r="W45" i="1" s="1"/>
  <c r="V48" i="1"/>
  <c r="U52" i="1"/>
  <c r="U51" i="1" s="1"/>
  <c r="M54" i="1"/>
  <c r="K53" i="1"/>
  <c r="Z55" i="1"/>
  <c r="AB55" i="1" s="1"/>
  <c r="W60" i="1"/>
  <c r="V60" i="1"/>
  <c r="U62" i="1"/>
  <c r="U61" i="1" s="1"/>
  <c r="Z64" i="1"/>
  <c r="Y66" i="1"/>
  <c r="Y65" i="1" s="1"/>
  <c r="M66" i="1"/>
  <c r="X66" i="1"/>
  <c r="X65" i="1" s="1"/>
  <c r="W68" i="1"/>
  <c r="W67" i="1" s="1"/>
  <c r="X70" i="1"/>
  <c r="V69" i="1"/>
  <c r="U72" i="1"/>
  <c r="Z75" i="1"/>
  <c r="M79" i="1"/>
  <c r="Y81" i="1"/>
  <c r="M81" i="1"/>
  <c r="K80" i="1"/>
  <c r="M80" i="1" s="1"/>
  <c r="X81" i="1"/>
  <c r="Y82" i="1"/>
  <c r="M82" i="1"/>
  <c r="G80" i="1"/>
  <c r="T84" i="1"/>
  <c r="Z84" i="1" s="1"/>
  <c r="AB84" i="1" s="1"/>
  <c r="S84" i="1"/>
  <c r="M89" i="1"/>
  <c r="X89" i="1"/>
  <c r="X88" i="1" s="1"/>
  <c r="W91" i="1"/>
  <c r="W90" i="1" s="1"/>
  <c r="Y93" i="1"/>
  <c r="Y92" i="1" s="1"/>
  <c r="M93" i="1"/>
  <c r="Y95" i="1"/>
  <c r="M95" i="1"/>
  <c r="K94" i="1"/>
  <c r="W97" i="1"/>
  <c r="U103" i="1"/>
  <c r="U102" i="1" s="1"/>
  <c r="S102" i="1"/>
  <c r="W104" i="1"/>
  <c r="W102" i="1" s="1"/>
  <c r="V104" i="1"/>
  <c r="K105" i="1"/>
  <c r="X106" i="1"/>
  <c r="X105" i="1" s="1"/>
  <c r="L115" i="1"/>
  <c r="Z116" i="1"/>
  <c r="M116" i="1"/>
  <c r="M118" i="1"/>
  <c r="Z119" i="1"/>
  <c r="AB119" i="1" s="1"/>
  <c r="Y122" i="1"/>
  <c r="M122" i="1"/>
  <c r="Z123" i="1"/>
  <c r="AB123" i="1" s="1"/>
  <c r="U126" i="1"/>
  <c r="S127" i="1"/>
  <c r="U127" i="1" s="1"/>
  <c r="M128" i="1"/>
  <c r="X132" i="1"/>
  <c r="V135" i="1"/>
  <c r="W135" i="1"/>
  <c r="Z135" i="1" s="1"/>
  <c r="AB135" i="1" s="1"/>
  <c r="Y148" i="1"/>
  <c r="M148" i="1"/>
  <c r="T151" i="1"/>
  <c r="S151" i="1"/>
  <c r="P150" i="1"/>
  <c r="M157" i="1"/>
  <c r="K154" i="1"/>
  <c r="X167" i="1"/>
  <c r="X166" i="1" s="1"/>
  <c r="V166" i="1"/>
  <c r="W178" i="1"/>
  <c r="W177" i="1" s="1"/>
  <c r="G177" i="1"/>
  <c r="U178" i="1"/>
  <c r="U177" i="1" s="1"/>
  <c r="S177" i="1"/>
  <c r="M180" i="1"/>
  <c r="Z188" i="1"/>
  <c r="L187" i="1"/>
  <c r="X188" i="1"/>
  <c r="T193" i="1"/>
  <c r="T192" i="1" s="1"/>
  <c r="S193" i="1"/>
  <c r="V114" i="1"/>
  <c r="V120" i="1"/>
  <c r="V121" i="1"/>
  <c r="X121" i="1" s="1"/>
  <c r="E131" i="1"/>
  <c r="V133" i="1"/>
  <c r="U142" i="1"/>
  <c r="U141" i="1" s="1"/>
  <c r="S141" i="1"/>
  <c r="T144" i="1"/>
  <c r="S144" i="1"/>
  <c r="G145" i="1"/>
  <c r="W147" i="1"/>
  <c r="X151" i="1"/>
  <c r="X150" i="1" s="1"/>
  <c r="V150" i="1"/>
  <c r="Z155" i="1"/>
  <c r="L154" i="1"/>
  <c r="Y158" i="1"/>
  <c r="M158" i="1"/>
  <c r="M161" i="1"/>
  <c r="Z164" i="1"/>
  <c r="AB165" i="1"/>
  <c r="X169" i="1"/>
  <c r="U171" i="1"/>
  <c r="W198" i="1"/>
  <c r="X199" i="1"/>
  <c r="E105" i="1"/>
  <c r="K111" i="1"/>
  <c r="Z112" i="1"/>
  <c r="E113" i="1"/>
  <c r="E115" i="1"/>
  <c r="V117" i="1"/>
  <c r="X117" i="1" s="1"/>
  <c r="W119" i="1"/>
  <c r="W126" i="1"/>
  <c r="V126" i="1"/>
  <c r="Y126" i="1" s="1"/>
  <c r="T130" i="1"/>
  <c r="P131" i="1"/>
  <c r="T132" i="1"/>
  <c r="W133" i="1"/>
  <c r="T136" i="1"/>
  <c r="U136" i="1" s="1"/>
  <c r="P143" i="1"/>
  <c r="M147" i="1"/>
  <c r="V147" i="1"/>
  <c r="V145" i="1" s="1"/>
  <c r="M155" i="1"/>
  <c r="M154" i="1" s="1"/>
  <c r="Z157" i="1"/>
  <c r="AB157" i="1" s="1"/>
  <c r="Z158" i="1"/>
  <c r="AB158" i="1" s="1"/>
  <c r="X165" i="1"/>
  <c r="X164" i="1" s="1"/>
  <c r="M171" i="1"/>
  <c r="V174" i="1"/>
  <c r="Y174" i="1" s="1"/>
  <c r="W174" i="1"/>
  <c r="V175" i="1"/>
  <c r="X176" i="1"/>
  <c r="X175" i="1" s="1"/>
  <c r="V183" i="1"/>
  <c r="G181" i="1"/>
  <c r="T183" i="1"/>
  <c r="S183" i="1"/>
  <c r="P181" i="1"/>
  <c r="V137" i="1"/>
  <c r="X137" i="1" s="1"/>
  <c r="M142" i="1"/>
  <c r="T146" i="1"/>
  <c r="P145" i="1"/>
  <c r="S146" i="1"/>
  <c r="Z148" i="1"/>
  <c r="AB148" i="1" s="1"/>
  <c r="T156" i="1"/>
  <c r="T154" i="1" s="1"/>
  <c r="S156" i="1"/>
  <c r="T159" i="1"/>
  <c r="S159" i="1"/>
  <c r="Z161" i="1"/>
  <c r="T167" i="1"/>
  <c r="S167" i="1"/>
  <c r="T169" i="1"/>
  <c r="P168" i="1"/>
  <c r="S169" i="1"/>
  <c r="Z171" i="1"/>
  <c r="AB171" i="1" s="1"/>
  <c r="W180" i="1"/>
  <c r="W179" i="1" s="1"/>
  <c r="V180" i="1"/>
  <c r="E179" i="1"/>
  <c r="V193" i="1"/>
  <c r="W193" i="1"/>
  <c r="W192" i="1" s="1"/>
  <c r="G192" i="1"/>
  <c r="W200" i="1"/>
  <c r="Z200" i="1" s="1"/>
  <c r="AB200" i="1" s="1"/>
  <c r="V200" i="1"/>
  <c r="E198" i="1"/>
  <c r="T201" i="1"/>
  <c r="S201" i="1"/>
  <c r="P198" i="1"/>
  <c r="U138" i="1"/>
  <c r="T140" i="1"/>
  <c r="S140" i="1"/>
  <c r="Z142" i="1"/>
  <c r="W149" i="1"/>
  <c r="Z149" i="1" s="1"/>
  <c r="AB149" i="1" s="1"/>
  <c r="V149" i="1"/>
  <c r="E145" i="1"/>
  <c r="M149" i="1"/>
  <c r="Y151" i="1"/>
  <c r="Y150" i="1" s="1"/>
  <c r="M151" i="1"/>
  <c r="T152" i="1"/>
  <c r="W153" i="1"/>
  <c r="W152" i="1" s="1"/>
  <c r="V153" i="1"/>
  <c r="M153" i="1"/>
  <c r="S157" i="1"/>
  <c r="U157" i="1" s="1"/>
  <c r="M160" i="1"/>
  <c r="W163" i="1"/>
  <c r="W162" i="1" s="1"/>
  <c r="Y165" i="1"/>
  <c r="Y164" i="1" s="1"/>
  <c r="M165" i="1"/>
  <c r="W172" i="1"/>
  <c r="Z172" i="1" s="1"/>
  <c r="AB172" i="1" s="1"/>
  <c r="E168" i="1"/>
  <c r="V172" i="1"/>
  <c r="X172" i="1" s="1"/>
  <c r="T173" i="1"/>
  <c r="Z173" i="1" s="1"/>
  <c r="AB173" i="1" s="1"/>
  <c r="S173" i="1"/>
  <c r="S184" i="1"/>
  <c r="U184" i="1" s="1"/>
  <c r="M186" i="1"/>
  <c r="W186" i="1"/>
  <c r="W185" i="1" s="1"/>
  <c r="M189" i="1"/>
  <c r="M190" i="1"/>
  <c r="M176" i="1"/>
  <c r="Z182" i="1"/>
  <c r="L181" i="1"/>
  <c r="T181" i="1"/>
  <c r="M184" i="1"/>
  <c r="V190" i="1"/>
  <c r="W190" i="1"/>
  <c r="W187" i="1" s="1"/>
  <c r="E187" i="1"/>
  <c r="V191" i="1"/>
  <c r="T197" i="1"/>
  <c r="T196" i="1" s="1"/>
  <c r="S197" i="1"/>
  <c r="U199" i="1"/>
  <c r="Y173" i="1"/>
  <c r="M173" i="1"/>
  <c r="Z174" i="1"/>
  <c r="AB174" i="1" s="1"/>
  <c r="Z176" i="1"/>
  <c r="Z178" i="1"/>
  <c r="M182" i="1"/>
  <c r="U182" i="1"/>
  <c r="E181" i="1"/>
  <c r="W183" i="1"/>
  <c r="W181" i="1" s="1"/>
  <c r="V186" i="1"/>
  <c r="Y186" i="1" s="1"/>
  <c r="Y185" i="1" s="1"/>
  <c r="T186" i="1"/>
  <c r="U186" i="1" s="1"/>
  <c r="U185" i="1" s="1"/>
  <c r="P185" i="1"/>
  <c r="Y188" i="1"/>
  <c r="M188" i="1"/>
  <c r="K187" i="1"/>
  <c r="T187" i="1"/>
  <c r="X197" i="1"/>
  <c r="X196" i="1" s="1"/>
  <c r="Y202" i="1"/>
  <c r="M202" i="1"/>
  <c r="V204" i="1"/>
  <c r="X206" i="1"/>
  <c r="X205" i="1" s="1"/>
  <c r="E185" i="1"/>
  <c r="M192" i="1"/>
  <c r="M193" i="1"/>
  <c r="W195" i="1"/>
  <c r="W194" i="1" s="1"/>
  <c r="V195" i="1"/>
  <c r="Y199" i="1"/>
  <c r="M199" i="1"/>
  <c r="K198" i="1"/>
  <c r="M198" i="1" s="1"/>
  <c r="Z202" i="1"/>
  <c r="AB202" i="1" s="1"/>
  <c r="E203" i="1"/>
  <c r="V184" i="1"/>
  <c r="X184" i="1" s="1"/>
  <c r="U188" i="1"/>
  <c r="M196" i="1"/>
  <c r="Y197" i="1"/>
  <c r="Y196" i="1" s="1"/>
  <c r="M197" i="1"/>
  <c r="Z199" i="1"/>
  <c r="W201" i="1"/>
  <c r="W204" i="1"/>
  <c r="W203" i="1" s="1"/>
  <c r="M206" i="1"/>
  <c r="U115" i="1" l="1"/>
  <c r="Y119" i="1"/>
  <c r="X119" i="1"/>
  <c r="X118" i="1"/>
  <c r="S115" i="1"/>
  <c r="V131" i="1"/>
  <c r="Z136" i="1"/>
  <c r="AB136" i="1" s="1"/>
  <c r="Z153" i="1"/>
  <c r="AB153" i="1" s="1"/>
  <c r="Y171" i="1"/>
  <c r="M145" i="1"/>
  <c r="X142" i="1"/>
  <c r="X141" i="1" s="1"/>
  <c r="Z125" i="1"/>
  <c r="Z124" i="1" s="1"/>
  <c r="T124" i="1"/>
  <c r="U189" i="1"/>
  <c r="Z205" i="1"/>
  <c r="Y189" i="1"/>
  <c r="S175" i="1"/>
  <c r="Y147" i="1"/>
  <c r="W124" i="1"/>
  <c r="Y161" i="1"/>
  <c r="Y160" i="1" s="1"/>
  <c r="Y134" i="1"/>
  <c r="Y170" i="1"/>
  <c r="U153" i="1"/>
  <c r="U152" i="1" s="1"/>
  <c r="U170" i="1"/>
  <c r="M131" i="1"/>
  <c r="Y206" i="1"/>
  <c r="Y205" i="1" s="1"/>
  <c r="M187" i="1"/>
  <c r="Y176" i="1"/>
  <c r="Y175" i="1" s="1"/>
  <c r="X161" i="1"/>
  <c r="X160" i="1" s="1"/>
  <c r="Y142" i="1"/>
  <c r="Y141" i="1" s="1"/>
  <c r="X136" i="1"/>
  <c r="X128" i="1"/>
  <c r="Y137" i="1"/>
  <c r="Y127" i="1"/>
  <c r="Y136" i="1"/>
  <c r="U206" i="1"/>
  <c r="U205" i="1" s="1"/>
  <c r="S205" i="1"/>
  <c r="X79" i="1"/>
  <c r="X78" i="1" s="1"/>
  <c r="S30" i="1"/>
  <c r="X33" i="1"/>
  <c r="X17" i="1"/>
  <c r="X14" i="1"/>
  <c r="X97" i="1"/>
  <c r="M53" i="1"/>
  <c r="Z104" i="1"/>
  <c r="AB104" i="1" s="1"/>
  <c r="Y99" i="1"/>
  <c r="W94" i="1"/>
  <c r="S100" i="1"/>
  <c r="S35" i="1"/>
  <c r="Y62" i="1"/>
  <c r="Y61" i="1" s="1"/>
  <c r="W53" i="1"/>
  <c r="X56" i="1"/>
  <c r="W30" i="1"/>
  <c r="AB93" i="1"/>
  <c r="AB92" i="1" s="1"/>
  <c r="U57" i="1"/>
  <c r="U48" i="1"/>
  <c r="U77" i="1"/>
  <c r="U76" i="1" s="1"/>
  <c r="Y17" i="1"/>
  <c r="Y42" i="1"/>
  <c r="U31" i="1"/>
  <c r="U21" i="1"/>
  <c r="G8" i="1"/>
  <c r="U60" i="1"/>
  <c r="T35" i="1"/>
  <c r="Z108" i="1"/>
  <c r="W80" i="1"/>
  <c r="Y71" i="1"/>
  <c r="U36" i="1"/>
  <c r="Y34" i="1"/>
  <c r="X83" i="1"/>
  <c r="U39" i="1"/>
  <c r="U16" i="1"/>
  <c r="Y14" i="1"/>
  <c r="U108" i="1"/>
  <c r="U107" i="1" s="1"/>
  <c r="X20" i="1"/>
  <c r="U32" i="1"/>
  <c r="X62" i="1"/>
  <c r="X61" i="1" s="1"/>
  <c r="AB199" i="1"/>
  <c r="X195" i="1"/>
  <c r="X194" i="1" s="1"/>
  <c r="V194" i="1"/>
  <c r="Y195" i="1"/>
  <c r="Y194" i="1" s="1"/>
  <c r="X190" i="1"/>
  <c r="Y190" i="1"/>
  <c r="V152" i="1"/>
  <c r="X153" i="1"/>
  <c r="X152" i="1" s="1"/>
  <c r="Y153" i="1"/>
  <c r="Y152" i="1" s="1"/>
  <c r="V179" i="1"/>
  <c r="Y180" i="1"/>
  <c r="Y179" i="1" s="1"/>
  <c r="X180" i="1"/>
  <c r="X179" i="1" s="1"/>
  <c r="U169" i="1"/>
  <c r="S168" i="1"/>
  <c r="Y169" i="1"/>
  <c r="Y168" i="1" s="1"/>
  <c r="Y183" i="1"/>
  <c r="S181" i="1"/>
  <c r="U183" i="1"/>
  <c r="U181" i="1" s="1"/>
  <c r="AB168" i="1"/>
  <c r="W131" i="1"/>
  <c r="Z133" i="1"/>
  <c r="AB133" i="1" s="1"/>
  <c r="S143" i="1"/>
  <c r="U144" i="1"/>
  <c r="U143" i="1" s="1"/>
  <c r="Y144" i="1"/>
  <c r="Y143" i="1" s="1"/>
  <c r="X120" i="1"/>
  <c r="Y120" i="1"/>
  <c r="U151" i="1"/>
  <c r="U150" i="1" s="1"/>
  <c r="S150" i="1"/>
  <c r="V115" i="1"/>
  <c r="Y84" i="1"/>
  <c r="U84" i="1"/>
  <c r="Y60" i="1"/>
  <c r="X60" i="1"/>
  <c r="AB178" i="1"/>
  <c r="Z177" i="1"/>
  <c r="AB182" i="1"/>
  <c r="S139" i="1"/>
  <c r="Y140" i="1"/>
  <c r="Y139" i="1" s="1"/>
  <c r="U140" i="1"/>
  <c r="U139" i="1" s="1"/>
  <c r="Y201" i="1"/>
  <c r="U201" i="1"/>
  <c r="U198" i="1" s="1"/>
  <c r="Z169" i="1"/>
  <c r="T168" i="1"/>
  <c r="U159" i="1"/>
  <c r="Y159" i="1"/>
  <c r="Z152" i="1"/>
  <c r="AB155" i="1"/>
  <c r="Z126" i="1"/>
  <c r="AB126" i="1" s="1"/>
  <c r="U193" i="1"/>
  <c r="U192" i="1" s="1"/>
  <c r="S192" i="1"/>
  <c r="Y157" i="1"/>
  <c r="AB116" i="1"/>
  <c r="Z115" i="1"/>
  <c r="X104" i="1"/>
  <c r="X102" i="1" s="1"/>
  <c r="V102" i="1"/>
  <c r="X80" i="1"/>
  <c r="Z74" i="1"/>
  <c r="AB75" i="1"/>
  <c r="AB64" i="1"/>
  <c r="Z63" i="1"/>
  <c r="Z42" i="1"/>
  <c r="AB42" i="1" s="1"/>
  <c r="AB132" i="1"/>
  <c r="E8" i="1"/>
  <c r="S162" i="1"/>
  <c r="Y163" i="1"/>
  <c r="Y162" i="1" s="1"/>
  <c r="U163" i="1"/>
  <c r="U162" i="1" s="1"/>
  <c r="S109" i="1"/>
  <c r="U110" i="1"/>
  <c r="U109" i="1" s="1"/>
  <c r="Y110" i="1"/>
  <c r="Y109" i="1" s="1"/>
  <c r="W154" i="1"/>
  <c r="Z97" i="1"/>
  <c r="AB97" i="1" s="1"/>
  <c r="X91" i="1"/>
  <c r="X90" i="1" s="1"/>
  <c r="V90" i="1"/>
  <c r="Z48" i="1"/>
  <c r="AB48" i="1" s="1"/>
  <c r="T43" i="1"/>
  <c r="Z44" i="1"/>
  <c r="S124" i="1"/>
  <c r="T78" i="1"/>
  <c r="Z79" i="1"/>
  <c r="M30" i="1"/>
  <c r="T203" i="1"/>
  <c r="Z204" i="1"/>
  <c r="S90" i="1"/>
  <c r="Y91" i="1"/>
  <c r="Y90" i="1" s="1"/>
  <c r="U91" i="1"/>
  <c r="U90" i="1" s="1"/>
  <c r="V63" i="1"/>
  <c r="Y64" i="1"/>
  <c r="Y63" i="1" s="1"/>
  <c r="X64" i="1"/>
  <c r="X63" i="1" s="1"/>
  <c r="T88" i="1"/>
  <c r="Z89" i="1"/>
  <c r="T65" i="1"/>
  <c r="Z66" i="1"/>
  <c r="M35" i="1"/>
  <c r="K8" i="1"/>
  <c r="X19" i="1"/>
  <c r="Y193" i="1"/>
  <c r="Y192" i="1" s="1"/>
  <c r="T185" i="1"/>
  <c r="Z186" i="1"/>
  <c r="Z175" i="1"/>
  <c r="AB176" i="1"/>
  <c r="AB205" i="1"/>
  <c r="U197" i="1"/>
  <c r="U196" i="1" s="1"/>
  <c r="S196" i="1"/>
  <c r="Z190" i="1"/>
  <c r="AB190" i="1" s="1"/>
  <c r="U173" i="1"/>
  <c r="Y149" i="1"/>
  <c r="X149" i="1"/>
  <c r="T139" i="1"/>
  <c r="Z140" i="1"/>
  <c r="Z201" i="1"/>
  <c r="AB201" i="1" s="1"/>
  <c r="T198" i="1"/>
  <c r="S166" i="1"/>
  <c r="U167" i="1"/>
  <c r="U166" i="1" s="1"/>
  <c r="Y167" i="1"/>
  <c r="Y166" i="1" s="1"/>
  <c r="Z159" i="1"/>
  <c r="AB159" i="1" s="1"/>
  <c r="Z146" i="1"/>
  <c r="T145" i="1"/>
  <c r="X183" i="1"/>
  <c r="X181" i="1" s="1"/>
  <c r="V181" i="1"/>
  <c r="X147" i="1"/>
  <c r="Z111" i="1"/>
  <c r="AB112" i="1"/>
  <c r="V168" i="1"/>
  <c r="Z187" i="1"/>
  <c r="AB188" i="1"/>
  <c r="Y118" i="1"/>
  <c r="Z101" i="1"/>
  <c r="M94" i="1"/>
  <c r="Z87" i="1"/>
  <c r="X48" i="1"/>
  <c r="X45" i="1" s="1"/>
  <c r="Y48" i="1"/>
  <c r="X159" i="1"/>
  <c r="Z105" i="1"/>
  <c r="AB106" i="1"/>
  <c r="Y98" i="1"/>
  <c r="T162" i="1"/>
  <c r="Z163" i="1"/>
  <c r="X145" i="1"/>
  <c r="T109" i="1"/>
  <c r="Z110" i="1"/>
  <c r="AB103" i="1"/>
  <c r="Z102" i="1"/>
  <c r="Y121" i="1"/>
  <c r="Z70" i="1"/>
  <c r="T69" i="1"/>
  <c r="M124" i="1"/>
  <c r="W115" i="1"/>
  <c r="V86" i="1"/>
  <c r="X87" i="1"/>
  <c r="X86" i="1" s="1"/>
  <c r="U81" i="1"/>
  <c r="S80" i="1"/>
  <c r="V76" i="1"/>
  <c r="X77" i="1"/>
  <c r="X76" i="1" s="1"/>
  <c r="X11" i="1"/>
  <c r="X9" i="1" s="1"/>
  <c r="Z197" i="1"/>
  <c r="T90" i="1"/>
  <c r="Z91" i="1"/>
  <c r="Y57" i="1"/>
  <c r="X123" i="1"/>
  <c r="Y123" i="1"/>
  <c r="Y104" i="1"/>
  <c r="Y102" i="1" s="1"/>
  <c r="Y87" i="1"/>
  <c r="Y86" i="1" s="1"/>
  <c r="Y49" i="1"/>
  <c r="V45" i="1"/>
  <c r="U41" i="1"/>
  <c r="U35" i="1" s="1"/>
  <c r="S67" i="1"/>
  <c r="Y68" i="1"/>
  <c r="Y67" i="1" s="1"/>
  <c r="U68" i="1"/>
  <c r="U67" i="1" s="1"/>
  <c r="U54" i="1"/>
  <c r="S53" i="1"/>
  <c r="Z41" i="1"/>
  <c r="AB41" i="1" s="1"/>
  <c r="X15" i="1"/>
  <c r="Y15" i="1"/>
  <c r="U38" i="1"/>
  <c r="Y38" i="1"/>
  <c r="U30" i="1"/>
  <c r="U10" i="1"/>
  <c r="S9" i="1"/>
  <c r="Y10" i="1"/>
  <c r="X204" i="1"/>
  <c r="X203" i="1" s="1"/>
  <c r="V203" i="1"/>
  <c r="X186" i="1"/>
  <c r="X185" i="1" s="1"/>
  <c r="V185" i="1"/>
  <c r="T166" i="1"/>
  <c r="Z167" i="1"/>
  <c r="U156" i="1"/>
  <c r="U154" i="1" s="1"/>
  <c r="S154" i="1"/>
  <c r="Y156" i="1"/>
  <c r="T129" i="1"/>
  <c r="Z130" i="1"/>
  <c r="U130" i="1"/>
  <c r="U129" i="1" s="1"/>
  <c r="X133" i="1"/>
  <c r="Y133" i="1"/>
  <c r="X130" i="1"/>
  <c r="X129" i="1" s="1"/>
  <c r="V129" i="1"/>
  <c r="X112" i="1"/>
  <c r="X111" i="1" s="1"/>
  <c r="V111" i="1"/>
  <c r="X96" i="1"/>
  <c r="V94" i="1"/>
  <c r="X163" i="1"/>
  <c r="X162" i="1" s="1"/>
  <c r="V162" i="1"/>
  <c r="AB125" i="1"/>
  <c r="X101" i="1"/>
  <c r="X100" i="1" s="1"/>
  <c r="V100" i="1"/>
  <c r="Y117" i="1"/>
  <c r="X94" i="1"/>
  <c r="V53" i="1"/>
  <c r="V35" i="1"/>
  <c r="Y37" i="1"/>
  <c r="X37" i="1"/>
  <c r="X35" i="1" s="1"/>
  <c r="Z53" i="1"/>
  <c r="AB54" i="1"/>
  <c r="W35" i="1"/>
  <c r="AE36" i="1"/>
  <c r="AE35" i="1" s="1"/>
  <c r="X110" i="1"/>
  <c r="X109" i="1" s="1"/>
  <c r="V109" i="1"/>
  <c r="AB95" i="1"/>
  <c r="Z94" i="1"/>
  <c r="T67" i="1"/>
  <c r="Z68" i="1"/>
  <c r="T53" i="1"/>
  <c r="AB31" i="1"/>
  <c r="Z30" i="1"/>
  <c r="Y55" i="1"/>
  <c r="X55" i="1"/>
  <c r="X53" i="1" s="1"/>
  <c r="Z38" i="1"/>
  <c r="AB38" i="1" s="1"/>
  <c r="AB35" i="1" s="1"/>
  <c r="AB61" i="1"/>
  <c r="Y13" i="1"/>
  <c r="X12" i="1"/>
  <c r="Y12" i="1"/>
  <c r="P8" i="1"/>
  <c r="U187" i="1"/>
  <c r="Z193" i="1"/>
  <c r="M181" i="1"/>
  <c r="S198" i="1"/>
  <c r="Y191" i="1"/>
  <c r="X191" i="1"/>
  <c r="X187" i="1" s="1"/>
  <c r="Y184" i="1"/>
  <c r="Z195" i="1"/>
  <c r="Z141" i="1"/>
  <c r="AB142" i="1"/>
  <c r="Y200" i="1"/>
  <c r="X200" i="1"/>
  <c r="X198" i="1" s="1"/>
  <c r="V198" i="1"/>
  <c r="V192" i="1"/>
  <c r="X193" i="1"/>
  <c r="X192" i="1" s="1"/>
  <c r="Z160" i="1"/>
  <c r="AB161" i="1"/>
  <c r="Z156" i="1"/>
  <c r="AB156" i="1" s="1"/>
  <c r="U146" i="1"/>
  <c r="U145" i="1" s="1"/>
  <c r="Y146" i="1"/>
  <c r="S145" i="1"/>
  <c r="Z183" i="1"/>
  <c r="AB183" i="1" s="1"/>
  <c r="X174" i="1"/>
  <c r="X168" i="1" s="1"/>
  <c r="U132" i="1"/>
  <c r="U131" i="1" s="1"/>
  <c r="T131" i="1"/>
  <c r="V124" i="1"/>
  <c r="X126" i="1"/>
  <c r="Y172" i="1"/>
  <c r="AB164" i="1"/>
  <c r="W145" i="1"/>
  <c r="T143" i="1"/>
  <c r="Z144" i="1"/>
  <c r="V113" i="1"/>
  <c r="X114" i="1"/>
  <c r="X113" i="1" s="1"/>
  <c r="Y114" i="1"/>
  <c r="Y113" i="1" s="1"/>
  <c r="V187" i="1"/>
  <c r="Z180" i="1"/>
  <c r="T150" i="1"/>
  <c r="Z151" i="1"/>
  <c r="X135" i="1"/>
  <c r="X131" i="1" s="1"/>
  <c r="Y135" i="1"/>
  <c r="Y128" i="1"/>
  <c r="Y124" i="1" s="1"/>
  <c r="U124" i="1"/>
  <c r="M115" i="1"/>
  <c r="T94" i="1"/>
  <c r="V80" i="1"/>
  <c r="Z77" i="1"/>
  <c r="X69" i="1"/>
  <c r="AB108" i="1"/>
  <c r="Z107" i="1"/>
  <c r="X73" i="1"/>
  <c r="U46" i="1"/>
  <c r="U45" i="1" s="1"/>
  <c r="T45" i="1"/>
  <c r="Z46" i="1"/>
  <c r="X144" i="1"/>
  <c r="X143" i="1" s="1"/>
  <c r="V143" i="1"/>
  <c r="Y101" i="1"/>
  <c r="Y100" i="1" s="1"/>
  <c r="X156" i="1"/>
  <c r="X154" i="1" s="1"/>
  <c r="V154" i="1"/>
  <c r="Y97" i="1"/>
  <c r="U97" i="1"/>
  <c r="U94" i="1" s="1"/>
  <c r="U70" i="1"/>
  <c r="U69" i="1" s="1"/>
  <c r="Y70" i="1"/>
  <c r="S69" i="1"/>
  <c r="W168" i="1"/>
  <c r="Y83" i="1"/>
  <c r="Y80" i="1" s="1"/>
  <c r="T80" i="1"/>
  <c r="Z81" i="1"/>
  <c r="Y73" i="1"/>
  <c r="U44" i="1"/>
  <c r="U43" i="1" s="1"/>
  <c r="S43" i="1"/>
  <c r="Z147" i="1"/>
  <c r="AB147" i="1" s="1"/>
  <c r="U79" i="1"/>
  <c r="U78" i="1" s="1"/>
  <c r="S78" i="1"/>
  <c r="X68" i="1"/>
  <c r="X67" i="1" s="1"/>
  <c r="V67" i="1"/>
  <c r="U56" i="1"/>
  <c r="Y56" i="1"/>
  <c r="S203" i="1"/>
  <c r="Y204" i="1"/>
  <c r="Y203" i="1" s="1"/>
  <c r="U204" i="1"/>
  <c r="U203" i="1" s="1"/>
  <c r="X32" i="1"/>
  <c r="X30" i="1" s="1"/>
  <c r="V30" i="1"/>
  <c r="Y32" i="1"/>
  <c r="Y30" i="1" s="1"/>
  <c r="AB113" i="1"/>
  <c r="AB52" i="1"/>
  <c r="Z51" i="1"/>
  <c r="Y21" i="1"/>
  <c r="X21" i="1"/>
  <c r="W9" i="1"/>
  <c r="L8" i="1"/>
  <c r="U89" i="1"/>
  <c r="U88" i="1" s="1"/>
  <c r="S88" i="1"/>
  <c r="U66" i="1"/>
  <c r="U65" i="1" s="1"/>
  <c r="S65" i="1"/>
  <c r="X44" i="1"/>
  <c r="X43" i="1" s="1"/>
  <c r="V43" i="1"/>
  <c r="V9" i="1"/>
  <c r="X18" i="1"/>
  <c r="Y18" i="1"/>
  <c r="Z10" i="1"/>
  <c r="T9" i="1"/>
  <c r="X115" i="1" l="1"/>
  <c r="Z181" i="1"/>
  <c r="Y187" i="1"/>
  <c r="X124" i="1"/>
  <c r="Y145" i="1"/>
  <c r="Y154" i="1"/>
  <c r="Y198" i="1"/>
  <c r="Y53" i="1"/>
  <c r="Y35" i="1"/>
  <c r="Y94" i="1"/>
  <c r="U9" i="1"/>
  <c r="Y45" i="1"/>
  <c r="AB107" i="1"/>
  <c r="AB195" i="1"/>
  <c r="Z194" i="1"/>
  <c r="AB91" i="1"/>
  <c r="Z90" i="1"/>
  <c r="AB175" i="1"/>
  <c r="AB66" i="1"/>
  <c r="Z65" i="1"/>
  <c r="AB115" i="1"/>
  <c r="Y115" i="1"/>
  <c r="AB63" i="1"/>
  <c r="AB198" i="1"/>
  <c r="T8" i="1"/>
  <c r="V8" i="1"/>
  <c r="W8" i="1"/>
  <c r="AB51" i="1"/>
  <c r="Y69" i="1"/>
  <c r="AB144" i="1"/>
  <c r="Z143" i="1"/>
  <c r="AB141" i="1"/>
  <c r="AB94" i="1"/>
  <c r="Z35" i="1"/>
  <c r="AB124" i="1"/>
  <c r="Y131" i="1"/>
  <c r="AB167" i="1"/>
  <c r="Z166" i="1"/>
  <c r="S8" i="1"/>
  <c r="U53" i="1"/>
  <c r="Z196" i="1"/>
  <c r="AB197" i="1"/>
  <c r="U80" i="1"/>
  <c r="AB110" i="1"/>
  <c r="Z109" i="1"/>
  <c r="AB105" i="1"/>
  <c r="AB187" i="1"/>
  <c r="AB111" i="1"/>
  <c r="AB186" i="1"/>
  <c r="Z185" i="1"/>
  <c r="AB89" i="1"/>
  <c r="Z88" i="1"/>
  <c r="AB204" i="1"/>
  <c r="Z203" i="1"/>
  <c r="AB74" i="1"/>
  <c r="Z154" i="1"/>
  <c r="AB152" i="1"/>
  <c r="Z168" i="1"/>
  <c r="AE169" i="1"/>
  <c r="AE168" i="1" s="1"/>
  <c r="Y181" i="1"/>
  <c r="U168" i="1"/>
  <c r="Z80" i="1"/>
  <c r="AB81" i="1"/>
  <c r="AB77" i="1"/>
  <c r="Z76" i="1"/>
  <c r="AB30" i="1"/>
  <c r="AB53" i="1"/>
  <c r="X8" i="1"/>
  <c r="Z43" i="1"/>
  <c r="AB44" i="1"/>
  <c r="AB131" i="1"/>
  <c r="AB177" i="1"/>
  <c r="Z198" i="1"/>
  <c r="AB180" i="1"/>
  <c r="Z179" i="1"/>
  <c r="AB130" i="1"/>
  <c r="Z129" i="1"/>
  <c r="Y9" i="1"/>
  <c r="Z69" i="1"/>
  <c r="AB70" i="1"/>
  <c r="AB102" i="1"/>
  <c r="AB163" i="1"/>
  <c r="Z162" i="1"/>
  <c r="AB87" i="1"/>
  <c r="Z86" i="1"/>
  <c r="Z145" i="1"/>
  <c r="AB146" i="1"/>
  <c r="AB140" i="1"/>
  <c r="Z139" i="1"/>
  <c r="AB79" i="1"/>
  <c r="Z78" i="1"/>
  <c r="AB181" i="1"/>
  <c r="Z9" i="1"/>
  <c r="AB10" i="1"/>
  <c r="Z45" i="1"/>
  <c r="AB46" i="1"/>
  <c r="AB151" i="1"/>
  <c r="Z150" i="1"/>
  <c r="AB160" i="1"/>
  <c r="AB193" i="1"/>
  <c r="Z192" i="1"/>
  <c r="AB68" i="1"/>
  <c r="Z67" i="1"/>
  <c r="AE8" i="1"/>
  <c r="Z100" i="1"/>
  <c r="AB101" i="1"/>
  <c r="M8" i="1"/>
  <c r="Z131" i="1"/>
  <c r="AB154" i="1"/>
  <c r="U8" i="1" l="1"/>
  <c r="Z8" i="1"/>
  <c r="AB78" i="1"/>
  <c r="AB90" i="1"/>
  <c r="Y8" i="1"/>
  <c r="AB179" i="1"/>
  <c r="AB80" i="1"/>
  <c r="AB88" i="1"/>
  <c r="AB100" i="1"/>
  <c r="AB192" i="1"/>
  <c r="AB150" i="1"/>
  <c r="AB145" i="1"/>
  <c r="AB69" i="1"/>
  <c r="AB129" i="1"/>
  <c r="AB203" i="1"/>
  <c r="AB185" i="1"/>
  <c r="AB166" i="1"/>
  <c r="AB143" i="1"/>
  <c r="AB65" i="1"/>
  <c r="AB194" i="1"/>
  <c r="AB67" i="1"/>
  <c r="AB45" i="1"/>
  <c r="AB162" i="1"/>
  <c r="AB43" i="1"/>
  <c r="AB76" i="1"/>
  <c r="AB109" i="1"/>
  <c r="AB9" i="1"/>
  <c r="AB139" i="1"/>
  <c r="AB86" i="1"/>
  <c r="AB196" i="1"/>
  <c r="AB8" i="1" l="1"/>
  <c r="AI206" i="1" s="1"/>
  <c r="AI205" i="1" s="1"/>
  <c r="AC201" i="1"/>
  <c r="AD201" i="1" s="1"/>
  <c r="AI200" i="1"/>
  <c r="AI190" i="1"/>
  <c r="AI201" i="1"/>
  <c r="AI182" i="1"/>
  <c r="AI174" i="1"/>
  <c r="AC156" i="1"/>
  <c r="AD156" i="1" s="1"/>
  <c r="AC146" i="1"/>
  <c r="AC144" i="1"/>
  <c r="AC169" i="1"/>
  <c r="AI149" i="1"/>
  <c r="AC200" i="1"/>
  <c r="AD200" i="1" s="1"/>
  <c r="AC127" i="1"/>
  <c r="AD127" i="1" s="1"/>
  <c r="AI123" i="1"/>
  <c r="AC121" i="1"/>
  <c r="AD121" i="1" s="1"/>
  <c r="AI170" i="1"/>
  <c r="AC126" i="1"/>
  <c r="AD126" i="1" s="1"/>
  <c r="AC118" i="1"/>
  <c r="AD118" i="1" s="1"/>
  <c r="AC84" i="1"/>
  <c r="AD84" i="1" s="1"/>
  <c r="AI72" i="1"/>
  <c r="AC70" i="1"/>
  <c r="AC171" i="1"/>
  <c r="AD171" i="1" s="1"/>
  <c r="AC135" i="1"/>
  <c r="AD135" i="1" s="1"/>
  <c r="AC123" i="1"/>
  <c r="AD123" i="1" s="1"/>
  <c r="AI87" i="1"/>
  <c r="AI86" i="1" s="1"/>
  <c r="AI83" i="1"/>
  <c r="AC81" i="1"/>
  <c r="AI156" i="1"/>
  <c r="AI132" i="1"/>
  <c r="AI127" i="1"/>
  <c r="AC82" i="1"/>
  <c r="AD82" i="1" s="1"/>
  <c r="AI81" i="1"/>
  <c r="AI79" i="1"/>
  <c r="AI78" i="1" s="1"/>
  <c r="AC49" i="1"/>
  <c r="AD49" i="1" s="1"/>
  <c r="AC48" i="1"/>
  <c r="AD48" i="1" s="1"/>
  <c r="AI46" i="1"/>
  <c r="AI40" i="1"/>
  <c r="AI31" i="1"/>
  <c r="AI20" i="1"/>
  <c r="AI17" i="1"/>
  <c r="AC15" i="1"/>
  <c r="AD15" i="1" s="1"/>
  <c r="AC10" i="1"/>
  <c r="AI133" i="1"/>
  <c r="AI128" i="1"/>
  <c r="AC99" i="1"/>
  <c r="AD99" i="1" s="1"/>
  <c r="AI91" i="1"/>
  <c r="AI90" i="1" s="1"/>
  <c r="AC87" i="1"/>
  <c r="AI68" i="1"/>
  <c r="AI67" i="1" s="1"/>
  <c r="AC64" i="1"/>
  <c r="AI56" i="1"/>
  <c r="AC52" i="1"/>
  <c r="AI44" i="1"/>
  <c r="AI43" i="1" s="1"/>
  <c r="AI41" i="1"/>
  <c r="AI32" i="1"/>
  <c r="AI21" i="1"/>
  <c r="AC19" i="1"/>
  <c r="AD19" i="1" s="1"/>
  <c r="AI18" i="1"/>
  <c r="AC182" i="1"/>
  <c r="AC174" i="1"/>
  <c r="AD174" i="1" s="1"/>
  <c r="AI169" i="1"/>
  <c r="AI159" i="1"/>
  <c r="AI114" i="1"/>
  <c r="AI113" i="1" s="1"/>
  <c r="AC112" i="1"/>
  <c r="AC106" i="1"/>
  <c r="AC103" i="1"/>
  <c r="AI120" i="1"/>
  <c r="AC96" i="1"/>
  <c r="AD96" i="1" s="1"/>
  <c r="AI70" i="1"/>
  <c r="AC130" i="1"/>
  <c r="AI116" i="1"/>
  <c r="AC59" i="1"/>
  <c r="AD59" i="1" s="1"/>
  <c r="AC58" i="1"/>
  <c r="AD58" i="1" s="1"/>
  <c r="AC55" i="1"/>
  <c r="AD55" i="1" s="1"/>
  <c r="AC37" i="1"/>
  <c r="AD37" i="1" s="1"/>
  <c r="AC36" i="1"/>
  <c r="AI33" i="1"/>
  <c r="AC20" i="1"/>
  <c r="AD20" i="1" s="1"/>
  <c r="AC95" i="1"/>
  <c r="AI85" i="1"/>
  <c r="AC73" i="1"/>
  <c r="AD73" i="1" s="1"/>
  <c r="AI58" i="1"/>
  <c r="AI75" i="1"/>
  <c r="AI74" i="1" s="1"/>
  <c r="AC56" i="1"/>
  <c r="AD56" i="1" s="1"/>
  <c r="AI48" i="1"/>
  <c r="AC32" i="1"/>
  <c r="AD32" i="1" s="1"/>
  <c r="AI60" i="1"/>
  <c r="AC54" i="1"/>
  <c r="AI39" i="1"/>
  <c r="AC31" i="1"/>
  <c r="AI16" i="1"/>
  <c r="AC11" i="1"/>
  <c r="AD11" i="1" s="1"/>
  <c r="AI38" i="1"/>
  <c r="AI13" i="1"/>
  <c r="AC93" i="1" l="1"/>
  <c r="AI64" i="1"/>
  <c r="AI63" i="1" s="1"/>
  <c r="AI96" i="1"/>
  <c r="AI42" i="1"/>
  <c r="AI93" i="1"/>
  <c r="AI92" i="1" s="1"/>
  <c r="AC142" i="1"/>
  <c r="AI135" i="1"/>
  <c r="AI173" i="1"/>
  <c r="AC159" i="1"/>
  <c r="AD159" i="1" s="1"/>
  <c r="AI176" i="1"/>
  <c r="AI175" i="1" s="1"/>
  <c r="AC204" i="1"/>
  <c r="AC14" i="1"/>
  <c r="AD14" i="1" s="1"/>
  <c r="AC17" i="1"/>
  <c r="AD17" i="1" s="1"/>
  <c r="AI10" i="1"/>
  <c r="AI84" i="1"/>
  <c r="AC161" i="1"/>
  <c r="AI108" i="1"/>
  <c r="AI107" i="1" s="1"/>
  <c r="AC125" i="1"/>
  <c r="AI136" i="1"/>
  <c r="AI137" i="1"/>
  <c r="AI186" i="1"/>
  <c r="AI185" i="1" s="1"/>
  <c r="AI37" i="1"/>
  <c r="AI57" i="1"/>
  <c r="AI97" i="1"/>
  <c r="AI11" i="1"/>
  <c r="AI34" i="1"/>
  <c r="AC60" i="1"/>
  <c r="AD60" i="1" s="1"/>
  <c r="AI110" i="1"/>
  <c r="AI109" i="1" s="1"/>
  <c r="AC71" i="1"/>
  <c r="AD71" i="1" s="1"/>
  <c r="AC120" i="1"/>
  <c r="AD120" i="1" s="1"/>
  <c r="AC44" i="1"/>
  <c r="AC110" i="1"/>
  <c r="AD110" i="1" s="1"/>
  <c r="AD109" i="1" s="1"/>
  <c r="AC149" i="1"/>
  <c r="AD149" i="1" s="1"/>
  <c r="AC180" i="1"/>
  <c r="AC176" i="1"/>
  <c r="AI172" i="1"/>
  <c r="AC183" i="1"/>
  <c r="AD183" i="1" s="1"/>
  <c r="AI12" i="1"/>
  <c r="AC21" i="1"/>
  <c r="AD21" i="1" s="1"/>
  <c r="AC18" i="1"/>
  <c r="AD18" i="1" s="1"/>
  <c r="AC34" i="1"/>
  <c r="AD34" i="1" s="1"/>
  <c r="AI19" i="1"/>
  <c r="AC42" i="1"/>
  <c r="AD42" i="1" s="1"/>
  <c r="AI126" i="1"/>
  <c r="AI101" i="1"/>
  <c r="AI100" i="1" s="1"/>
  <c r="AC148" i="1"/>
  <c r="AD148" i="1" s="1"/>
  <c r="AC16" i="1"/>
  <c r="AD16" i="1" s="1"/>
  <c r="AC39" i="1"/>
  <c r="AD39" i="1" s="1"/>
  <c r="AC62" i="1"/>
  <c r="AI98" i="1"/>
  <c r="AC12" i="1"/>
  <c r="AD12" i="1" s="1"/>
  <c r="AC38" i="1"/>
  <c r="AD38" i="1" s="1"/>
  <c r="AI62" i="1"/>
  <c r="AI61" i="1" s="1"/>
  <c r="AI121" i="1"/>
  <c r="AI73" i="1"/>
  <c r="AC122" i="1"/>
  <c r="AD122" i="1" s="1"/>
  <c r="AI50" i="1"/>
  <c r="AC116" i="1"/>
  <c r="AI163" i="1"/>
  <c r="AI162" i="1" s="1"/>
  <c r="AC193" i="1"/>
  <c r="AC197" i="1"/>
  <c r="AC172" i="1"/>
  <c r="AD172" i="1" s="1"/>
  <c r="AI191" i="1"/>
  <c r="AI15" i="1"/>
  <c r="AC41" i="1"/>
  <c r="AD41" i="1" s="1"/>
  <c r="AC47" i="1"/>
  <c r="AD47" i="1" s="1"/>
  <c r="AI49" i="1"/>
  <c r="AC191" i="1"/>
  <c r="AD191" i="1" s="1"/>
  <c r="AC40" i="1"/>
  <c r="AD40" i="1" s="1"/>
  <c r="AI71" i="1"/>
  <c r="AC72" i="1"/>
  <c r="AD72" i="1" s="1"/>
  <c r="AC104" i="1"/>
  <c r="AD104" i="1" s="1"/>
  <c r="AC158" i="1"/>
  <c r="AD158" i="1" s="1"/>
  <c r="AC13" i="1"/>
  <c r="AD13" i="1" s="1"/>
  <c r="AC33" i="1"/>
  <c r="AD33" i="1" s="1"/>
  <c r="AI54" i="1"/>
  <c r="AC77" i="1"/>
  <c r="AI118" i="1"/>
  <c r="AI14" i="1"/>
  <c r="AI36" i="1"/>
  <c r="AI35" i="1" s="1"/>
  <c r="AI52" i="1"/>
  <c r="AI51" i="1" s="1"/>
  <c r="AI89" i="1"/>
  <c r="AI88" i="1" s="1"/>
  <c r="AI147" i="1"/>
  <c r="AC79" i="1"/>
  <c r="AI104" i="1"/>
  <c r="AI157" i="1"/>
  <c r="AC57" i="1"/>
  <c r="AD57" i="1" s="1"/>
  <c r="AI99" i="1"/>
  <c r="AI134" i="1"/>
  <c r="AI131" i="1" s="1"/>
  <c r="AI112" i="1"/>
  <c r="AI111" i="1" s="1"/>
  <c r="AC165" i="1"/>
  <c r="AD165" i="1" s="1"/>
  <c r="AD164" i="1" s="1"/>
  <c r="AI155" i="1"/>
  <c r="AI138" i="1"/>
  <c r="AI165" i="1"/>
  <c r="AI164" i="1" s="1"/>
  <c r="AC195" i="1"/>
  <c r="AC194" i="1" s="1"/>
  <c r="AC206" i="1"/>
  <c r="AC75" i="1"/>
  <c r="AC101" i="1"/>
  <c r="AD101" i="1" s="1"/>
  <c r="AD100" i="1" s="1"/>
  <c r="AC138" i="1"/>
  <c r="AD138" i="1" s="1"/>
  <c r="AI55" i="1"/>
  <c r="AC97" i="1"/>
  <c r="AD97" i="1" s="1"/>
  <c r="AC128" i="1"/>
  <c r="AD128" i="1" s="1"/>
  <c r="AC189" i="1"/>
  <c r="AD189" i="1" s="1"/>
  <c r="AI151" i="1"/>
  <c r="AI150" i="1" s="1"/>
  <c r="AC151" i="1"/>
  <c r="AC150" i="1" s="1"/>
  <c r="AC202" i="1"/>
  <c r="AD202" i="1" s="1"/>
  <c r="AC163" i="1"/>
  <c r="AC162" i="1" s="1"/>
  <c r="AC188" i="1"/>
  <c r="AC199" i="1"/>
  <c r="AC89" i="1"/>
  <c r="AD89" i="1" s="1"/>
  <c r="AD88" i="1" s="1"/>
  <c r="AC108" i="1"/>
  <c r="AC134" i="1"/>
  <c r="AD134" i="1" s="1"/>
  <c r="AI167" i="1"/>
  <c r="AI166" i="1" s="1"/>
  <c r="AC46" i="1"/>
  <c r="AD46" i="1" s="1"/>
  <c r="AC68" i="1"/>
  <c r="AD68" i="1" s="1"/>
  <c r="AD67" i="1" s="1"/>
  <c r="AC91" i="1"/>
  <c r="AD91" i="1" s="1"/>
  <c r="AD90" i="1" s="1"/>
  <c r="AI103" i="1"/>
  <c r="AI122" i="1"/>
  <c r="AI146" i="1"/>
  <c r="AC153" i="1"/>
  <c r="AD153" i="1" s="1"/>
  <c r="AD152" i="1" s="1"/>
  <c r="AI119" i="1"/>
  <c r="AC133" i="1"/>
  <c r="AD133" i="1" s="1"/>
  <c r="AC173" i="1"/>
  <c r="AD173" i="1" s="1"/>
  <c r="AC147" i="1"/>
  <c r="AD147" i="1" s="1"/>
  <c r="AC157" i="1"/>
  <c r="AD157" i="1" s="1"/>
  <c r="AI183" i="1"/>
  <c r="AI142" i="1"/>
  <c r="AI141" i="1" s="1"/>
  <c r="AI158" i="1"/>
  <c r="AC167" i="1"/>
  <c r="AD167" i="1" s="1"/>
  <c r="AD166" i="1" s="1"/>
  <c r="AI180" i="1"/>
  <c r="AI179" i="1" s="1"/>
  <c r="AI197" i="1"/>
  <c r="AI196" i="1" s="1"/>
  <c r="AI188" i="1"/>
  <c r="AC186" i="1"/>
  <c r="AD186" i="1" s="1"/>
  <c r="AD185" i="1" s="1"/>
  <c r="AI202" i="1"/>
  <c r="AC50" i="1"/>
  <c r="AD50" i="1" s="1"/>
  <c r="AI66" i="1"/>
  <c r="AI65" i="1" s="1"/>
  <c r="AC83" i="1"/>
  <c r="AD83" i="1" s="1"/>
  <c r="AI117" i="1"/>
  <c r="AC136" i="1"/>
  <c r="AD136" i="1" s="1"/>
  <c r="AC66" i="1"/>
  <c r="AC65" i="1" s="1"/>
  <c r="AI77" i="1"/>
  <c r="AI76" i="1" s="1"/>
  <c r="AC85" i="1"/>
  <c r="AD85" i="1" s="1"/>
  <c r="AC98" i="1"/>
  <c r="AD98" i="1" s="1"/>
  <c r="AC114" i="1"/>
  <c r="AC113" i="1" s="1"/>
  <c r="AC132" i="1"/>
  <c r="AI140" i="1"/>
  <c r="AI139" i="1" s="1"/>
  <c r="AI193" i="1"/>
  <c r="AI192" i="1" s="1"/>
  <c r="AI47" i="1"/>
  <c r="AI45" i="1" s="1"/>
  <c r="AI59" i="1"/>
  <c r="AI82" i="1"/>
  <c r="AI95" i="1"/>
  <c r="AI106" i="1"/>
  <c r="AI105" i="1" s="1"/>
  <c r="AC119" i="1"/>
  <c r="AD119" i="1" s="1"/>
  <c r="AI130" i="1"/>
  <c r="AI129" i="1" s="1"/>
  <c r="AC184" i="1"/>
  <c r="AD184" i="1" s="1"/>
  <c r="AC155" i="1"/>
  <c r="AD155" i="1" s="1"/>
  <c r="AC117" i="1"/>
  <c r="AD117" i="1" s="1"/>
  <c r="AI125" i="1"/>
  <c r="AI124" i="1" s="1"/>
  <c r="AI144" i="1"/>
  <c r="AI143" i="1" s="1"/>
  <c r="AI178" i="1"/>
  <c r="AI177" i="1" s="1"/>
  <c r="AC137" i="1"/>
  <c r="AD137" i="1" s="1"/>
  <c r="AI153" i="1"/>
  <c r="AI152" i="1" s="1"/>
  <c r="AC170" i="1"/>
  <c r="AD170" i="1" s="1"/>
  <c r="AI195" i="1"/>
  <c r="AI194" i="1" s="1"/>
  <c r="AC140" i="1"/>
  <c r="AD140" i="1" s="1"/>
  <c r="AD139" i="1" s="1"/>
  <c r="AI148" i="1"/>
  <c r="AI145" i="1" s="1"/>
  <c r="AI161" i="1"/>
  <c r="AI160" i="1" s="1"/>
  <c r="AI171" i="1"/>
  <c r="AC178" i="1"/>
  <c r="AD178" i="1" s="1"/>
  <c r="AD177" i="1" s="1"/>
  <c r="AC190" i="1"/>
  <c r="AD190" i="1" s="1"/>
  <c r="AI204" i="1"/>
  <c r="AI203" i="1" s="1"/>
  <c r="AI189" i="1"/>
  <c r="AI187" i="1" s="1"/>
  <c r="AI184" i="1"/>
  <c r="AI181" i="1" s="1"/>
  <c r="AI199" i="1"/>
  <c r="AC53" i="1"/>
  <c r="AD54" i="1"/>
  <c r="AD53" i="1" s="1"/>
  <c r="AC160" i="1"/>
  <c r="AD161" i="1"/>
  <c r="AD160" i="1" s="1"/>
  <c r="AC102" i="1"/>
  <c r="AD103" i="1"/>
  <c r="AD102" i="1" s="1"/>
  <c r="AC51" i="1"/>
  <c r="AD52" i="1"/>
  <c r="AD51" i="1" s="1"/>
  <c r="AC78" i="1"/>
  <c r="AD79" i="1"/>
  <c r="AD78" i="1" s="1"/>
  <c r="AC179" i="1"/>
  <c r="AD180" i="1"/>
  <c r="AD179" i="1" s="1"/>
  <c r="AC196" i="1"/>
  <c r="AD197" i="1"/>
  <c r="AD196" i="1" s="1"/>
  <c r="AD195" i="1"/>
  <c r="AD194" i="1" s="1"/>
  <c r="AD36" i="1"/>
  <c r="AC63" i="1"/>
  <c r="AD64" i="1"/>
  <c r="AD63" i="1" s="1"/>
  <c r="AD116" i="1"/>
  <c r="AD115" i="1" s="1"/>
  <c r="AC164" i="1"/>
  <c r="AC192" i="1"/>
  <c r="AD193" i="1"/>
  <c r="AD192" i="1" s="1"/>
  <c r="AI9" i="1"/>
  <c r="AI69" i="1"/>
  <c r="AC105" i="1"/>
  <c r="AD106" i="1"/>
  <c r="AD105" i="1" s="1"/>
  <c r="AC74" i="1"/>
  <c r="AD75" i="1"/>
  <c r="AD74" i="1" s="1"/>
  <c r="AC107" i="1"/>
  <c r="AD108" i="1"/>
  <c r="AD107" i="1" s="1"/>
  <c r="AI102" i="1"/>
  <c r="AC152" i="1"/>
  <c r="AD151" i="1"/>
  <c r="AD150" i="1" s="1"/>
  <c r="AD169" i="1"/>
  <c r="AD168" i="1" s="1"/>
  <c r="AD146" i="1"/>
  <c r="AC166" i="1"/>
  <c r="AD188" i="1"/>
  <c r="AC205" i="1"/>
  <c r="AD206" i="1"/>
  <c r="AD205" i="1" s="1"/>
  <c r="AC203" i="1"/>
  <c r="AD204" i="1"/>
  <c r="AD203" i="1" s="1"/>
  <c r="AC61" i="1"/>
  <c r="AD62" i="1"/>
  <c r="AD61" i="1" s="1"/>
  <c r="AC86" i="1"/>
  <c r="AD87" i="1"/>
  <c r="AD86" i="1" s="1"/>
  <c r="AD10" i="1"/>
  <c r="AC109" i="1"/>
  <c r="AC141" i="1"/>
  <c r="AD142" i="1"/>
  <c r="AD141" i="1" s="1"/>
  <c r="AD163" i="1"/>
  <c r="AD162" i="1" s="1"/>
  <c r="AC185" i="1"/>
  <c r="AC30" i="1"/>
  <c r="AD31" i="1"/>
  <c r="AC129" i="1"/>
  <c r="AD130" i="1"/>
  <c r="AD129" i="1" s="1"/>
  <c r="AC92" i="1"/>
  <c r="AD93" i="1"/>
  <c r="AD92" i="1" s="1"/>
  <c r="AD81" i="1"/>
  <c r="AC43" i="1"/>
  <c r="AD44" i="1"/>
  <c r="AD43" i="1" s="1"/>
  <c r="AD70" i="1"/>
  <c r="AD69" i="1" s="1"/>
  <c r="AC175" i="1"/>
  <c r="AD176" i="1"/>
  <c r="AD175" i="1" s="1"/>
  <c r="AC143" i="1"/>
  <c r="AD144" i="1"/>
  <c r="AD143" i="1" s="1"/>
  <c r="AD199" i="1"/>
  <c r="AC94" i="1"/>
  <c r="AD95" i="1"/>
  <c r="AC124" i="1"/>
  <c r="AD125" i="1"/>
  <c r="AD124" i="1" s="1"/>
  <c r="AC111" i="1"/>
  <c r="AD112" i="1"/>
  <c r="AD111" i="1" s="1"/>
  <c r="AD182" i="1"/>
  <c r="AC76" i="1"/>
  <c r="AD77" i="1"/>
  <c r="AD76" i="1" s="1"/>
  <c r="AI30" i="1"/>
  <c r="AD114" i="1"/>
  <c r="AD113" i="1" s="1"/>
  <c r="AD132" i="1"/>
  <c r="AI154" i="1" l="1"/>
  <c r="AD198" i="1"/>
  <c r="AD35" i="1"/>
  <c r="AD30" i="1"/>
  <c r="AC35" i="1"/>
  <c r="AC67" i="1"/>
  <c r="AI168" i="1"/>
  <c r="AD154" i="1"/>
  <c r="AI80" i="1"/>
  <c r="AC139" i="1"/>
  <c r="AI94" i="1"/>
  <c r="AC198" i="1"/>
  <c r="AD131" i="1"/>
  <c r="AC90" i="1"/>
  <c r="AC100" i="1"/>
  <c r="AD66" i="1"/>
  <c r="AD65" i="1" s="1"/>
  <c r="AD9" i="1"/>
  <c r="AC88" i="1"/>
  <c r="AC69" i="1"/>
  <c r="AC9" i="1"/>
  <c r="AD145" i="1"/>
  <c r="AI115" i="1"/>
  <c r="AI198" i="1"/>
  <c r="AI53" i="1"/>
  <c r="AD80" i="1"/>
  <c r="AC115" i="1"/>
  <c r="AC177" i="1"/>
  <c r="AC80" i="1"/>
  <c r="AD187" i="1"/>
  <c r="AC145" i="1"/>
  <c r="AC154" i="1"/>
  <c r="AC181" i="1"/>
  <c r="AC187" i="1"/>
  <c r="AD45" i="1"/>
  <c r="AC131" i="1"/>
  <c r="AD181" i="1"/>
  <c r="AD94" i="1"/>
  <c r="AC168" i="1"/>
  <c r="AC45" i="1"/>
  <c r="AI8" i="1"/>
  <c r="AD8" i="1" l="1"/>
  <c r="AC8" i="1"/>
</calcChain>
</file>

<file path=xl/sharedStrings.xml><?xml version="1.0" encoding="utf-8"?>
<sst xmlns="http://schemas.openxmlformats.org/spreadsheetml/2006/main" count="322" uniqueCount="232">
  <si>
    <t>附件</t>
  </si>
  <si>
    <t>提前下达2021年城乡义务教育公用经费补助资金明细表</t>
  </si>
  <si>
    <t>地区</t>
  </si>
  <si>
    <t>地区编码</t>
  </si>
  <si>
    <t>城乡义务教育公用经费</t>
  </si>
  <si>
    <t>小规模小学和教学点公用经费补助资金</t>
  </si>
  <si>
    <t>义务教育随班就读公用经费补助金额（万元）</t>
  </si>
  <si>
    <t>应下达全省2021年城乡义务教育公用经费补助金额（万元，含市县）</t>
  </si>
  <si>
    <t>本次应提前下达省财政（含中央）负担金额</t>
  </si>
  <si>
    <t>应抵扣以前年度待清算资金
（粤财科教[2020]125号）</t>
  </si>
  <si>
    <t>本次实际提前下达
（万元）</t>
  </si>
  <si>
    <t>待抵扣金额</t>
  </si>
  <si>
    <t>备注</t>
  </si>
  <si>
    <t>2019年城乡义务教育学校在校生（人）</t>
  </si>
  <si>
    <t>补助标准
（元/人）</t>
  </si>
  <si>
    <t>省财政分担比例</t>
  </si>
  <si>
    <t>应下达2021年城乡义务教育公用经费总额（万元）（按2019年学生人数）</t>
  </si>
  <si>
    <t>2019年不足100人的小规模小学及小学教学点个数（个）</t>
  </si>
  <si>
    <t>2019年不足100人的小规模小学及小学教学点在校生实有人数（人）</t>
  </si>
  <si>
    <t>资金安排差额人数（人）</t>
  </si>
  <si>
    <t>应下达2021年小规模小学和教学点公用经费补助资金总额（万元）（按2019年学生人数）</t>
  </si>
  <si>
    <t>合计</t>
  </si>
  <si>
    <t>小学</t>
  </si>
  <si>
    <t>初中</t>
  </si>
  <si>
    <t>其中：省财政（含中央）分担</t>
  </si>
  <si>
    <t>市县分担</t>
  </si>
  <si>
    <t>总计</t>
  </si>
  <si>
    <t>其中：中央资金</t>
  </si>
  <si>
    <t>其中：省级资金</t>
  </si>
  <si>
    <r>
      <rPr>
        <sz val="12"/>
        <rFont val="MS Gothic"/>
        <family val="3"/>
        <charset val="128"/>
      </rPr>
      <t>其中：中央</t>
    </r>
    <r>
      <rPr>
        <sz val="12"/>
        <rFont val="宋体"/>
        <family val="3"/>
        <charset val="134"/>
      </rPr>
      <t>资</t>
    </r>
    <r>
      <rPr>
        <sz val="12"/>
        <rFont val="MS Gothic"/>
        <family val="3"/>
        <charset val="128"/>
      </rPr>
      <t>金</t>
    </r>
  </si>
  <si>
    <t>小计</t>
  </si>
  <si>
    <t>其中：随班就读人数</t>
  </si>
  <si>
    <t>列序号</t>
  </si>
  <si>
    <t>1=2+4</t>
  </si>
  <si>
    <t>9=（2*6+4*7）/10000</t>
  </si>
  <si>
    <t>10=（2*6*8+4*7*8）/10000</t>
  </si>
  <si>
    <r>
      <rPr>
        <sz val="12"/>
        <color theme="1"/>
        <rFont val="宋体"/>
        <family val="3"/>
        <charset val="134"/>
        <scheme val="minor"/>
      </rPr>
      <t>11=</t>
    </r>
    <r>
      <rPr>
        <sz val="12"/>
        <color theme="1"/>
        <rFont val="宋体"/>
        <family val="3"/>
        <charset val="134"/>
      </rPr>
      <t>9-10</t>
    </r>
  </si>
  <si>
    <t>14=12*100-13</t>
  </si>
  <si>
    <t>17=14*15/10000</t>
  </si>
  <si>
    <t>18=14*15*16/10000</t>
  </si>
  <si>
    <t>19=17-18</t>
  </si>
  <si>
    <t>20=(3*6+5*7)/10000</t>
  </si>
  <si>
    <t>21=[(3*6+5*7)*8]/10000</t>
  </si>
  <si>
    <t>22=20-21</t>
  </si>
  <si>
    <t>23=9+17-20</t>
  </si>
  <si>
    <t>24=10+18-21</t>
  </si>
  <si>
    <t>26=24+25</t>
  </si>
  <si>
    <t>22（取小数点2位）</t>
  </si>
  <si>
    <t>*</t>
  </si>
  <si>
    <t>广州市</t>
  </si>
  <si>
    <t>广州市本级</t>
  </si>
  <si>
    <t>越秀区</t>
  </si>
  <si>
    <t>海珠区</t>
  </si>
  <si>
    <t>荔湾区</t>
  </si>
  <si>
    <t>天河区</t>
  </si>
  <si>
    <t>白云区</t>
  </si>
  <si>
    <t>黄埔区</t>
  </si>
  <si>
    <t>花都区</t>
  </si>
  <si>
    <t>番禺区</t>
  </si>
  <si>
    <t>南沙区</t>
  </si>
  <si>
    <t>从化区</t>
  </si>
  <si>
    <t>增城区</t>
  </si>
  <si>
    <t>深圳市</t>
  </si>
  <si>
    <t>深圳市本级</t>
  </si>
  <si>
    <t>-</t>
  </si>
  <si>
    <t>福田区</t>
  </si>
  <si>
    <t>罗湖区</t>
  </si>
  <si>
    <t xml:space="preserve"> </t>
  </si>
  <si>
    <t>盐田区</t>
  </si>
  <si>
    <t>南山区</t>
  </si>
  <si>
    <t>宝安区</t>
  </si>
  <si>
    <t>龙岗区</t>
  </si>
  <si>
    <t>珠海市</t>
  </si>
  <si>
    <t>珠海市本级</t>
  </si>
  <si>
    <t>香洲区</t>
  </si>
  <si>
    <t>含高新区、万山、横琴</t>
  </si>
  <si>
    <t>金湾区</t>
  </si>
  <si>
    <t>含高栏港</t>
  </si>
  <si>
    <t>斗门区</t>
  </si>
  <si>
    <t>汕头市</t>
  </si>
  <si>
    <t>汕头市本级</t>
  </si>
  <si>
    <t>金平区</t>
  </si>
  <si>
    <t>龙湖区</t>
  </si>
  <si>
    <t>澄海区</t>
  </si>
  <si>
    <t>濠江区</t>
  </si>
  <si>
    <t>潮阳区</t>
  </si>
  <si>
    <t>潮南区</t>
  </si>
  <si>
    <t>南澳县</t>
  </si>
  <si>
    <t>佛山市</t>
  </si>
  <si>
    <t>佛山市本级</t>
  </si>
  <si>
    <t>禅城区</t>
  </si>
  <si>
    <t>南海区</t>
  </si>
  <si>
    <t>高明区</t>
  </si>
  <si>
    <t>三水区</t>
  </si>
  <si>
    <t>顺德区</t>
  </si>
  <si>
    <t>韶关市</t>
  </si>
  <si>
    <t>韶关市本级</t>
  </si>
  <si>
    <t>浈江区</t>
  </si>
  <si>
    <t>武江区</t>
  </si>
  <si>
    <t>曲江区</t>
  </si>
  <si>
    <t>乐昌市</t>
  </si>
  <si>
    <t>始兴县</t>
  </si>
  <si>
    <t>新丰县</t>
  </si>
  <si>
    <t>南雄市</t>
  </si>
  <si>
    <t>仁化县</t>
  </si>
  <si>
    <t>翁源县</t>
  </si>
  <si>
    <t>乳源县</t>
  </si>
  <si>
    <t>440232000</t>
  </si>
  <si>
    <t>河源市</t>
  </si>
  <si>
    <t>河源市本级</t>
  </si>
  <si>
    <t>源城区</t>
  </si>
  <si>
    <t>东源县</t>
  </si>
  <si>
    <t>和平县</t>
  </si>
  <si>
    <t>龙川县</t>
  </si>
  <si>
    <t>紫金县</t>
  </si>
  <si>
    <t>连平县</t>
  </si>
  <si>
    <t>梅州市</t>
  </si>
  <si>
    <t>梅州市本级</t>
  </si>
  <si>
    <t>梅江区</t>
  </si>
  <si>
    <t>梅县区</t>
  </si>
  <si>
    <t>平远县</t>
  </si>
  <si>
    <t>蕉岭县</t>
  </si>
  <si>
    <t>大埔县</t>
  </si>
  <si>
    <t>兴宁市</t>
  </si>
  <si>
    <t>丰顺县</t>
  </si>
  <si>
    <t>五华县</t>
  </si>
  <si>
    <t>惠州市</t>
  </si>
  <si>
    <t>惠州市本级</t>
  </si>
  <si>
    <t>惠城区</t>
  </si>
  <si>
    <t>含仲恺区</t>
  </si>
  <si>
    <t>惠阳区</t>
  </si>
  <si>
    <t>含大亚湾区</t>
  </si>
  <si>
    <t>惠东县</t>
  </si>
  <si>
    <t>龙门县</t>
  </si>
  <si>
    <t>博罗县</t>
  </si>
  <si>
    <t>汕尾市</t>
  </si>
  <si>
    <t>汕尾市本级</t>
  </si>
  <si>
    <t>城区</t>
  </si>
  <si>
    <t>海丰县</t>
  </si>
  <si>
    <t>含红海湾区</t>
  </si>
  <si>
    <t>陆丰市</t>
  </si>
  <si>
    <t>含华侨管理区</t>
  </si>
  <si>
    <t>陆河县</t>
  </si>
  <si>
    <t>东莞市</t>
  </si>
  <si>
    <t>中山市</t>
  </si>
  <si>
    <t>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</si>
  <si>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</si>
  <si>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</si>
  <si>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</si>
  <si>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</si>
  <si>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</si>
  <si>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</si>
  <si>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</si>
  <si>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</si>
  <si>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阳江市</t>
  </si>
  <si>
    <t>阳江市本级</t>
  </si>
  <si>
    <t>含高新区、海陵岛试验区</t>
  </si>
  <si>
    <t>江城区</t>
  </si>
  <si>
    <t>阳东区</t>
  </si>
  <si>
    <t>阳西县</t>
  </si>
  <si>
    <t>阳春市</t>
  </si>
  <si>
    <t>湛江市</t>
  </si>
  <si>
    <t>湛江市本级</t>
  </si>
  <si>
    <t>赤坎区</t>
  </si>
  <si>
    <t>霞山区</t>
  </si>
  <si>
    <t>麻章区</t>
  </si>
  <si>
    <t>含开发区</t>
  </si>
  <si>
    <t>坡头区</t>
  </si>
  <si>
    <t>吴川市</t>
  </si>
  <si>
    <t>遂溪县</t>
  </si>
  <si>
    <t>雷州市</t>
  </si>
  <si>
    <t>廉江市</t>
  </si>
  <si>
    <t>徐闻县</t>
  </si>
  <si>
    <t>茂名市</t>
  </si>
  <si>
    <t>茂名市本级</t>
  </si>
  <si>
    <t>茂南区</t>
  </si>
  <si>
    <t>信宜市</t>
  </si>
  <si>
    <t>电白区</t>
  </si>
  <si>
    <t>含滨海新区、高新区</t>
  </si>
  <si>
    <t>化州市</t>
  </si>
  <si>
    <t>高州市</t>
  </si>
  <si>
    <t>肇庆市</t>
  </si>
  <si>
    <t>肇庆市本级</t>
  </si>
  <si>
    <t>端州区</t>
  </si>
  <si>
    <t>鼎湖区</t>
  </si>
  <si>
    <t>四会市</t>
  </si>
  <si>
    <t>含大旺区</t>
  </si>
  <si>
    <t>高要市</t>
  </si>
  <si>
    <t>441204000</t>
  </si>
  <si>
    <t>广宁县</t>
  </si>
  <si>
    <t>德庆县</t>
  </si>
  <si>
    <t>封开县</t>
  </si>
  <si>
    <t>怀集县</t>
  </si>
  <si>
    <t>清远市</t>
  </si>
  <si>
    <t>清远市本级</t>
  </si>
  <si>
    <t>清城区</t>
  </si>
  <si>
    <t>清新区</t>
  </si>
  <si>
    <t>连州市</t>
  </si>
  <si>
    <t>佛冈县</t>
  </si>
  <si>
    <t>阳山县</t>
  </si>
  <si>
    <t>连山县</t>
  </si>
  <si>
    <t>441825000</t>
  </si>
  <si>
    <t>连南县</t>
  </si>
  <si>
    <t>441826000</t>
  </si>
  <si>
    <t>英德市</t>
  </si>
  <si>
    <t>潮州市</t>
  </si>
  <si>
    <t>潮州市本级</t>
  </si>
  <si>
    <t>湘桥区</t>
  </si>
  <si>
    <t>含凤泉湖高新区</t>
  </si>
  <si>
    <t>潮安区</t>
  </si>
  <si>
    <t>含枫溪区</t>
  </si>
  <si>
    <t>饶平县</t>
  </si>
  <si>
    <t>揭阳市</t>
  </si>
  <si>
    <t>揭阳市本级
（不含普侨区）</t>
  </si>
  <si>
    <t>445200000</t>
  </si>
  <si>
    <t>揭阳市本级
（普侨区）</t>
  </si>
  <si>
    <t>榕城区</t>
  </si>
  <si>
    <t>含空港经济区</t>
  </si>
  <si>
    <t>揭东区</t>
  </si>
  <si>
    <t>含蓝城区</t>
  </si>
  <si>
    <t>揭西县</t>
  </si>
  <si>
    <t>普宁市</t>
  </si>
  <si>
    <t>惠来县</t>
  </si>
  <si>
    <t>含大南海石化区</t>
  </si>
  <si>
    <t>云浮市</t>
  </si>
  <si>
    <t>云浮市本级</t>
  </si>
  <si>
    <t>云城区</t>
  </si>
  <si>
    <t>郁南县</t>
  </si>
  <si>
    <t>云安县</t>
  </si>
  <si>
    <t>445303000</t>
  </si>
  <si>
    <t>新兴县</t>
  </si>
  <si>
    <t>罗定市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</si>
</sst>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0_ 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20"/>
      <name val="黑体"/>
      <family val="3"/>
      <charset val="134"/>
    </font>
    <font>
      <sz val="28"/>
      <color indexed="8"/>
      <name val="方正小标宋简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ajor"/>
    </font>
    <font>
      <sz val="28"/>
      <name val="方正小标宋简体"/>
      <charset val="134"/>
    </font>
    <font>
      <sz val="12"/>
      <name val="MS Gothic"/>
      <family val="3"/>
      <charset val="128"/>
    </font>
    <font>
      <sz val="20"/>
      <color indexed="8"/>
      <name val="方正小标宋简体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853511154515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1" applyFill="1" applyAlignment="1">
      <alignment horizontal="center" vertical="center"/>
    </xf>
    <xf numFmtId="178" fontId="1" fillId="0" borderId="0" xfId="0" applyNumberFormat="1" applyFont="1" applyFill="1" applyAlignment="1">
      <alignment horizontal="right" vertical="center"/>
    </xf>
    <xf numFmtId="178" fontId="2" fillId="0" borderId="0" xfId="1" applyNumberFormat="1" applyFill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right" vertical="center" wrapText="1"/>
    </xf>
    <xf numFmtId="178" fontId="2" fillId="0" borderId="0" xfId="1" applyNumberFormat="1" applyFill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right" vertical="center" wrapText="1"/>
    </xf>
    <xf numFmtId="178" fontId="2" fillId="2" borderId="3" xfId="1" applyNumberForma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right" vertical="center" wrapText="1"/>
    </xf>
    <xf numFmtId="178" fontId="2" fillId="0" borderId="3" xfId="1" applyNumberForma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right" vertical="center" wrapText="1"/>
    </xf>
    <xf numFmtId="9" fontId="2" fillId="0" borderId="3" xfId="1" applyNumberFormat="1" applyFill="1" applyBorder="1" applyAlignment="1">
      <alignment horizontal="center" vertical="center" wrapText="1"/>
    </xf>
    <xf numFmtId="9" fontId="2" fillId="2" borderId="3" xfId="1" applyNumberForma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3" borderId="0" xfId="1" applyFill="1" applyAlignment="1">
      <alignment vertical="center" wrapText="1"/>
    </xf>
    <xf numFmtId="0" fontId="2" fillId="3" borderId="0" xfId="1" applyFill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 wrapText="1"/>
    </xf>
    <xf numFmtId="176" fontId="6" fillId="0" borderId="0" xfId="1" applyNumberFormat="1" applyFont="1" applyFill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0" xfId="1" applyNumberFormat="1" applyFont="1" applyFill="1" applyAlignment="1">
      <alignment horizontal="center" vertical="center" wrapText="1"/>
    </xf>
    <xf numFmtId="176" fontId="2" fillId="0" borderId="0" xfId="1" applyNumberFormat="1" applyFill="1" applyAlignment="1">
      <alignment horizontal="center" vertical="center" wrapText="1"/>
    </xf>
    <xf numFmtId="176" fontId="1" fillId="2" borderId="3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176" fontId="1" fillId="4" borderId="3" xfId="0" applyNumberFormat="1" applyFont="1" applyFill="1" applyBorder="1" applyAlignment="1">
      <alignment vertical="center"/>
    </xf>
    <xf numFmtId="0" fontId="2" fillId="0" borderId="0" xfId="1" applyFill="1">
      <alignment vertical="center"/>
    </xf>
    <xf numFmtId="9" fontId="1" fillId="2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2" fillId="0" borderId="3" xfId="2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178" fontId="7" fillId="0" borderId="11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78" fontId="7" fillId="0" borderId="13" xfId="0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8" fontId="6" fillId="0" borderId="2" xfId="1" applyNumberFormat="1" applyFont="1" applyFill="1" applyBorder="1" applyAlignment="1">
      <alignment horizontal="center" vertical="center" wrapText="1"/>
    </xf>
    <xf numFmtId="178" fontId="6" fillId="0" borderId="4" xfId="1" applyNumberFormat="1" applyFont="1" applyFill="1" applyBorder="1" applyAlignment="1">
      <alignment horizontal="center" vertical="center" wrapText="1"/>
    </xf>
    <xf numFmtId="178" fontId="6" fillId="0" borderId="8" xfId="1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2012年全省义务教育在校生数情况表(报省财政厅）" xfId="1"/>
    <cellStyle name="常规_单位信息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angJL/Desktop/2021&#24180;&#25552;&#21069;&#19979;&#36798;/2021&#24180;/&#24191;&#19996;&#30465;&#25945;&#32946;&#21381;&#20851;&#20110;&#21830;&#35831;&#25552;&#21069;&#19979;&#36798;2021&#24180;&#20840;&#30465;&#22478;&#20065;&#20041;&#21153;&#25945;&#32946;&#20844;&#29992;&#32463;&#36153;&#31561;5&#39033;&#34917;&#21161;&#36164;&#37329;&#30340;&#20989;&#65288;&#27491;&#25991;&#30422;&#31456;pdf+&#27491;&#25991;word+&#20004;&#20221;&#38468;&#20214;&#65289;/&#38468;&#34920;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-义务教育公用经费"/>
      <sheetName val="附表2-学前生均"/>
      <sheetName val="附表3-公办普通高中生均"/>
      <sheetName val="附表4-免费教科书"/>
      <sheetName val="附表5-中小学校舍安全保障长效机制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Q1" t="str">
            <v>机构名称</v>
          </cell>
          <cell r="AR1" t="str">
            <v>主数据编码</v>
          </cell>
        </row>
        <row r="2">
          <cell r="AM2" t="str">
            <v>潮安区</v>
          </cell>
          <cell r="AN2">
            <v>146</v>
          </cell>
          <cell r="AO2">
            <v>46</v>
          </cell>
          <cell r="AQ2" t="str">
            <v>广东省本级</v>
          </cell>
          <cell r="AR2" t="str">
            <v>440000000</v>
          </cell>
        </row>
        <row r="3">
          <cell r="AM3" t="str">
            <v>饶平县</v>
          </cell>
          <cell r="AN3">
            <v>254</v>
          </cell>
          <cell r="AO3">
            <v>51</v>
          </cell>
          <cell r="AQ3" t="str">
            <v>广州市本级</v>
          </cell>
          <cell r="AR3" t="str">
            <v>440100000</v>
          </cell>
        </row>
        <row r="4">
          <cell r="AM4" t="str">
            <v>湘桥区</v>
          </cell>
          <cell r="AN4">
            <v>62</v>
          </cell>
          <cell r="AO4">
            <v>15</v>
          </cell>
          <cell r="AQ4" t="str">
            <v>荔湾区</v>
          </cell>
          <cell r="AR4" t="str">
            <v>440103000</v>
          </cell>
        </row>
        <row r="5">
          <cell r="AM5" t="str">
            <v>东莞市</v>
          </cell>
          <cell r="AN5">
            <v>279</v>
          </cell>
          <cell r="AO5">
            <v>98</v>
          </cell>
          <cell r="AQ5" t="str">
            <v>越秀区</v>
          </cell>
          <cell r="AR5" t="str">
            <v>440104000</v>
          </cell>
        </row>
        <row r="6">
          <cell r="AM6" t="str">
            <v>禅城区</v>
          </cell>
          <cell r="AN6">
            <v>29</v>
          </cell>
          <cell r="AO6">
            <v>11</v>
          </cell>
          <cell r="AQ6" t="str">
            <v>海珠区</v>
          </cell>
          <cell r="AR6" t="str">
            <v>440105000</v>
          </cell>
        </row>
        <row r="7">
          <cell r="AM7" t="str">
            <v>高明区</v>
          </cell>
          <cell r="AN7">
            <v>18</v>
          </cell>
          <cell r="AO7">
            <v>10</v>
          </cell>
          <cell r="AQ7" t="str">
            <v>天河区</v>
          </cell>
          <cell r="AR7" t="str">
            <v>440106000</v>
          </cell>
        </row>
        <row r="8">
          <cell r="AM8" t="str">
            <v>南海区</v>
          </cell>
          <cell r="AN8">
            <v>66</v>
          </cell>
          <cell r="AO8">
            <v>26</v>
          </cell>
          <cell r="AQ8" t="str">
            <v>白云区</v>
          </cell>
          <cell r="AR8" t="str">
            <v>440111000</v>
          </cell>
        </row>
        <row r="9">
          <cell r="AM9" t="str">
            <v>三水区</v>
          </cell>
          <cell r="AN9">
            <v>36</v>
          </cell>
          <cell r="AO9">
            <v>17</v>
          </cell>
          <cell r="AQ9" t="str">
            <v>黄埔区</v>
          </cell>
          <cell r="AR9" t="str">
            <v>440112000</v>
          </cell>
        </row>
        <row r="10">
          <cell r="AM10" t="str">
            <v>顺德区</v>
          </cell>
          <cell r="AN10">
            <v>162</v>
          </cell>
          <cell r="AO10">
            <v>73</v>
          </cell>
          <cell r="AQ10" t="str">
            <v>番禺区</v>
          </cell>
          <cell r="AR10" t="str">
            <v>440113000</v>
          </cell>
        </row>
        <row r="11">
          <cell r="AM11" t="str">
            <v>白云区</v>
          </cell>
          <cell r="AN11">
            <v>76</v>
          </cell>
          <cell r="AO11">
            <v>27</v>
          </cell>
          <cell r="AQ11" t="str">
            <v>花都区</v>
          </cell>
          <cell r="AR11" t="str">
            <v>440114000</v>
          </cell>
        </row>
        <row r="12">
          <cell r="AM12" t="str">
            <v>从化区</v>
          </cell>
          <cell r="AN12">
            <v>126</v>
          </cell>
          <cell r="AO12">
            <v>62</v>
          </cell>
          <cell r="AQ12" t="str">
            <v>南沙区</v>
          </cell>
          <cell r="AR12" t="str">
            <v>440115000</v>
          </cell>
        </row>
        <row r="13">
          <cell r="AM13" t="str">
            <v>番禺区</v>
          </cell>
          <cell r="AN13">
            <v>140</v>
          </cell>
          <cell r="AO13">
            <v>89</v>
          </cell>
          <cell r="AQ13" t="str">
            <v>从化区</v>
          </cell>
          <cell r="AR13" t="str">
            <v>440117000</v>
          </cell>
        </row>
        <row r="14">
          <cell r="AM14" t="str">
            <v>海珠区</v>
          </cell>
          <cell r="AN14">
            <v>103</v>
          </cell>
          <cell r="AO14">
            <v>66</v>
          </cell>
          <cell r="AQ14" t="str">
            <v>增城区</v>
          </cell>
          <cell r="AR14" t="str">
            <v>440118000</v>
          </cell>
        </row>
        <row r="15">
          <cell r="AM15" t="str">
            <v>花都区</v>
          </cell>
          <cell r="AN15">
            <v>154</v>
          </cell>
          <cell r="AO15">
            <v>31</v>
          </cell>
          <cell r="AQ15" t="str">
            <v>广州市</v>
          </cell>
          <cell r="AR15" t="str">
            <v>440199000</v>
          </cell>
        </row>
        <row r="16">
          <cell r="AM16" t="str">
            <v>黄埔区</v>
          </cell>
          <cell r="AN16">
            <v>44</v>
          </cell>
          <cell r="AO16">
            <v>17</v>
          </cell>
          <cell r="AQ16" t="str">
            <v>韶关市本级</v>
          </cell>
          <cell r="AR16" t="str">
            <v>440200000</v>
          </cell>
        </row>
        <row r="17">
          <cell r="AM17" t="str">
            <v>荔湾区</v>
          </cell>
          <cell r="AN17">
            <v>86</v>
          </cell>
          <cell r="AO17">
            <v>77</v>
          </cell>
          <cell r="AQ17" t="str">
            <v>武江区</v>
          </cell>
          <cell r="AR17" t="str">
            <v>440203000</v>
          </cell>
        </row>
        <row r="18">
          <cell r="AM18" t="str">
            <v>南沙区</v>
          </cell>
          <cell r="AN18">
            <v>64</v>
          </cell>
          <cell r="AO18">
            <v>18</v>
          </cell>
          <cell r="AQ18" t="str">
            <v>浈江区</v>
          </cell>
          <cell r="AR18" t="str">
            <v>440204000</v>
          </cell>
        </row>
        <row r="19">
          <cell r="AM19" t="str">
            <v>天河区</v>
          </cell>
          <cell r="AN19">
            <v>76</v>
          </cell>
          <cell r="AO19">
            <v>26</v>
          </cell>
          <cell r="AQ19" t="str">
            <v>韶关新区</v>
          </cell>
          <cell r="AR19" t="str">
            <v>440206000</v>
          </cell>
        </row>
        <row r="20">
          <cell r="AM20" t="str">
            <v>越秀区</v>
          </cell>
          <cell r="AN20">
            <v>85</v>
          </cell>
          <cell r="AO20">
            <v>60</v>
          </cell>
          <cell r="AQ20" t="str">
            <v>曲江区</v>
          </cell>
          <cell r="AR20" t="str">
            <v>440221000</v>
          </cell>
        </row>
        <row r="21">
          <cell r="AM21" t="str">
            <v>增城区</v>
          </cell>
          <cell r="AN21">
            <v>192</v>
          </cell>
          <cell r="AO21">
            <v>42</v>
          </cell>
          <cell r="AQ21" t="str">
            <v>始兴县</v>
          </cell>
          <cell r="AR21" t="str">
            <v>440222000</v>
          </cell>
        </row>
        <row r="22">
          <cell r="AM22" t="str">
            <v>东源县</v>
          </cell>
          <cell r="AN22">
            <v>125</v>
          </cell>
          <cell r="AO22">
            <v>23</v>
          </cell>
          <cell r="AQ22" t="str">
            <v>仁化县</v>
          </cell>
          <cell r="AR22" t="str">
            <v>440224000</v>
          </cell>
        </row>
        <row r="23">
          <cell r="AM23" t="str">
            <v>和平县</v>
          </cell>
          <cell r="AN23">
            <v>135</v>
          </cell>
          <cell r="AO23">
            <v>67</v>
          </cell>
          <cell r="AQ23" t="str">
            <v>翁源县</v>
          </cell>
          <cell r="AR23" t="str">
            <v>440229000</v>
          </cell>
        </row>
        <row r="24">
          <cell r="AM24" t="str">
            <v>连平县</v>
          </cell>
          <cell r="AN24">
            <v>118</v>
          </cell>
          <cell r="AO24">
            <v>34</v>
          </cell>
          <cell r="AQ24" t="str">
            <v>乳源瑶族自治县</v>
          </cell>
          <cell r="AR24" t="str">
            <v>440232000</v>
          </cell>
        </row>
        <row r="25">
          <cell r="AM25" t="str">
            <v>龙川县</v>
          </cell>
          <cell r="AN25">
            <v>307</v>
          </cell>
          <cell r="AO25">
            <v>213</v>
          </cell>
          <cell r="AQ25" t="str">
            <v>新丰县</v>
          </cell>
          <cell r="AR25" t="str">
            <v>440233000</v>
          </cell>
        </row>
        <row r="26">
          <cell r="AM26" t="str">
            <v>源城区</v>
          </cell>
          <cell r="AN26">
            <v>85</v>
          </cell>
          <cell r="AO26">
            <v>38</v>
          </cell>
          <cell r="AQ26" t="str">
            <v>乐昌市</v>
          </cell>
          <cell r="AR26" t="str">
            <v>440281000</v>
          </cell>
        </row>
        <row r="27">
          <cell r="AM27" t="str">
            <v>紫金县</v>
          </cell>
          <cell r="AN27">
            <v>372</v>
          </cell>
          <cell r="AO27">
            <v>148</v>
          </cell>
          <cell r="AQ27" t="str">
            <v>南雄市</v>
          </cell>
          <cell r="AR27" t="str">
            <v>440282000</v>
          </cell>
        </row>
        <row r="28">
          <cell r="AM28" t="str">
            <v>博罗县</v>
          </cell>
          <cell r="AN28">
            <v>84</v>
          </cell>
          <cell r="AO28">
            <v>28</v>
          </cell>
          <cell r="AQ28" t="str">
            <v>韶关市</v>
          </cell>
          <cell r="AR28" t="str">
            <v>440299000</v>
          </cell>
        </row>
        <row r="29">
          <cell r="AM29" t="str">
            <v>惠城区</v>
          </cell>
          <cell r="AN29">
            <v>164</v>
          </cell>
          <cell r="AO29">
            <v>46</v>
          </cell>
          <cell r="AQ29" t="str">
            <v>深圳市本级</v>
          </cell>
          <cell r="AR29" t="str">
            <v>440300000</v>
          </cell>
        </row>
        <row r="30">
          <cell r="AM30" t="str">
            <v>惠东县</v>
          </cell>
          <cell r="AN30">
            <v>176</v>
          </cell>
          <cell r="AO30">
            <v>76</v>
          </cell>
          <cell r="AQ30" t="str">
            <v>罗湖区</v>
          </cell>
          <cell r="AR30" t="str">
            <v>440303000</v>
          </cell>
        </row>
        <row r="31">
          <cell r="AM31" t="str">
            <v>惠阳区</v>
          </cell>
          <cell r="AN31">
            <v>21</v>
          </cell>
          <cell r="AO31">
            <v>4</v>
          </cell>
          <cell r="AQ31" t="str">
            <v>福田区</v>
          </cell>
          <cell r="AR31" t="str">
            <v>440304000</v>
          </cell>
        </row>
        <row r="32">
          <cell r="AM32" t="str">
            <v>龙门县</v>
          </cell>
          <cell r="AN32">
            <v>6</v>
          </cell>
          <cell r="AO32">
            <v>5</v>
          </cell>
          <cell r="AQ32" t="str">
            <v>南山区</v>
          </cell>
          <cell r="AR32" t="str">
            <v>440305000</v>
          </cell>
        </row>
        <row r="33">
          <cell r="AM33" t="str">
            <v>恩平市</v>
          </cell>
          <cell r="AN33">
            <v>100</v>
          </cell>
          <cell r="AO33">
            <v>26</v>
          </cell>
          <cell r="AQ33" t="str">
            <v>宝安区</v>
          </cell>
          <cell r="AR33" t="str">
            <v>440306000</v>
          </cell>
        </row>
        <row r="34">
          <cell r="AM34" t="str">
            <v>鹤山市</v>
          </cell>
          <cell r="AN34">
            <v>68</v>
          </cell>
          <cell r="AO34">
            <v>27</v>
          </cell>
          <cell r="AQ34" t="str">
            <v>龙岗区</v>
          </cell>
          <cell r="AR34" t="str">
            <v>440307000</v>
          </cell>
        </row>
        <row r="35">
          <cell r="AM35" t="str">
            <v>江海区</v>
          </cell>
          <cell r="AN35">
            <v>20</v>
          </cell>
          <cell r="AO35">
            <v>11</v>
          </cell>
          <cell r="AQ35" t="str">
            <v>盐田区</v>
          </cell>
          <cell r="AR35" t="str">
            <v>440308000</v>
          </cell>
        </row>
        <row r="36">
          <cell r="AM36" t="str">
            <v>开平市</v>
          </cell>
          <cell r="AN36">
            <v>52</v>
          </cell>
          <cell r="AO36">
            <v>23</v>
          </cell>
          <cell r="AQ36" t="str">
            <v>深圳市</v>
          </cell>
          <cell r="AR36" t="str">
            <v>440399000</v>
          </cell>
        </row>
        <row r="37">
          <cell r="AM37" t="str">
            <v>蓬江区</v>
          </cell>
          <cell r="AN37">
            <v>107</v>
          </cell>
          <cell r="AO37">
            <v>30</v>
          </cell>
          <cell r="AQ37" t="str">
            <v>珠海市本级</v>
          </cell>
          <cell r="AR37" t="str">
            <v>440400000</v>
          </cell>
        </row>
        <row r="38">
          <cell r="AM38" t="str">
            <v>台山市</v>
          </cell>
          <cell r="AN38">
            <v>138</v>
          </cell>
          <cell r="AO38">
            <v>45</v>
          </cell>
          <cell r="AQ38" t="str">
            <v>香洲区</v>
          </cell>
          <cell r="AR38" t="str">
            <v>440402000</v>
          </cell>
        </row>
        <row r="39">
          <cell r="AM39" t="str">
            <v>新会区</v>
          </cell>
          <cell r="AN39">
            <v>97</v>
          </cell>
          <cell r="AO39">
            <v>44</v>
          </cell>
          <cell r="AQ39" t="str">
            <v>斗门区</v>
          </cell>
          <cell r="AR39" t="str">
            <v>440403000</v>
          </cell>
        </row>
        <row r="40">
          <cell r="AM40" t="str">
            <v>惠来县</v>
          </cell>
          <cell r="AN40">
            <v>265</v>
          </cell>
          <cell r="AO40">
            <v>49</v>
          </cell>
          <cell r="AQ40" t="str">
            <v>金湾区</v>
          </cell>
          <cell r="AR40" t="str">
            <v>440404000</v>
          </cell>
        </row>
        <row r="41">
          <cell r="AM41" t="str">
            <v>揭东区</v>
          </cell>
          <cell r="AN41">
            <v>246</v>
          </cell>
          <cell r="AO41">
            <v>68</v>
          </cell>
          <cell r="AQ41" t="str">
            <v>珠海市万山区</v>
          </cell>
          <cell r="AR41" t="str">
            <v>440405000</v>
          </cell>
        </row>
        <row r="42">
          <cell r="AM42" t="str">
            <v>揭西县</v>
          </cell>
          <cell r="AN42">
            <v>198</v>
          </cell>
          <cell r="AO42">
            <v>48</v>
          </cell>
          <cell r="AQ42" t="str">
            <v>珠海经济技术开发区（高栏港经济区）管理委员会</v>
          </cell>
          <cell r="AR42" t="str">
            <v>440406000</v>
          </cell>
        </row>
        <row r="43">
          <cell r="AM43" t="str">
            <v>普宁市</v>
          </cell>
          <cell r="AN43">
            <v>427</v>
          </cell>
          <cell r="AO43">
            <v>112</v>
          </cell>
          <cell r="AQ43" t="str">
            <v>珠海市横琴新区</v>
          </cell>
          <cell r="AR43" t="str">
            <v>440407000</v>
          </cell>
        </row>
        <row r="44">
          <cell r="AM44" t="str">
            <v>榕城区</v>
          </cell>
          <cell r="AN44">
            <v>173</v>
          </cell>
          <cell r="AO44">
            <v>48</v>
          </cell>
          <cell r="AQ44" t="str">
            <v>珠海市高新区</v>
          </cell>
          <cell r="AR44" t="str">
            <v>440408000</v>
          </cell>
        </row>
        <row r="45">
          <cell r="AM45" t="str">
            <v>电白区</v>
          </cell>
          <cell r="AN45">
            <v>317</v>
          </cell>
          <cell r="AO45">
            <v>45</v>
          </cell>
          <cell r="AQ45" t="str">
            <v>珠海市</v>
          </cell>
          <cell r="AR45" t="str">
            <v>440499000</v>
          </cell>
        </row>
        <row r="46">
          <cell r="AM46" t="str">
            <v>高州市</v>
          </cell>
          <cell r="AN46">
            <v>177</v>
          </cell>
          <cell r="AO46">
            <v>47</v>
          </cell>
          <cell r="AQ46" t="str">
            <v>汕头市本级</v>
          </cell>
          <cell r="AR46" t="str">
            <v>440500000</v>
          </cell>
        </row>
        <row r="47">
          <cell r="AM47" t="str">
            <v>化州市</v>
          </cell>
          <cell r="AN47">
            <v>536</v>
          </cell>
          <cell r="AO47">
            <v>150</v>
          </cell>
          <cell r="AQ47" t="str">
            <v>龙湖区</v>
          </cell>
          <cell r="AR47" t="str">
            <v>440507000</v>
          </cell>
        </row>
        <row r="48">
          <cell r="AM48" t="str">
            <v>茂南区</v>
          </cell>
          <cell r="AN48">
            <v>182</v>
          </cell>
          <cell r="AO48">
            <v>34</v>
          </cell>
          <cell r="AQ48" t="str">
            <v>金平区</v>
          </cell>
          <cell r="AR48" t="str">
            <v>440511000</v>
          </cell>
        </row>
        <row r="49">
          <cell r="AM49" t="str">
            <v>信宜市</v>
          </cell>
          <cell r="AN49">
            <v>434</v>
          </cell>
          <cell r="AO49">
            <v>114</v>
          </cell>
          <cell r="AQ49" t="str">
            <v>濠江区</v>
          </cell>
          <cell r="AR49" t="str">
            <v>440512000</v>
          </cell>
        </row>
        <row r="50">
          <cell r="AM50" t="str">
            <v>大埔县</v>
          </cell>
          <cell r="AN50">
            <v>144</v>
          </cell>
          <cell r="AO50">
            <v>58</v>
          </cell>
          <cell r="AQ50" t="str">
            <v>潮阳区</v>
          </cell>
          <cell r="AR50" t="str">
            <v>440513000</v>
          </cell>
        </row>
        <row r="51">
          <cell r="AM51" t="str">
            <v>丰顺县</v>
          </cell>
          <cell r="AN51">
            <v>129</v>
          </cell>
          <cell r="AO51">
            <v>50</v>
          </cell>
          <cell r="AQ51" t="str">
            <v>潮南区</v>
          </cell>
          <cell r="AR51" t="str">
            <v>440514000</v>
          </cell>
        </row>
        <row r="52">
          <cell r="AM52" t="str">
            <v>蕉岭县</v>
          </cell>
          <cell r="AN52">
            <v>35</v>
          </cell>
          <cell r="AO52">
            <v>19</v>
          </cell>
          <cell r="AQ52" t="str">
            <v>澄海区</v>
          </cell>
          <cell r="AR52" t="str">
            <v>440515000</v>
          </cell>
        </row>
        <row r="53">
          <cell r="AM53" t="str">
            <v>梅江区</v>
          </cell>
          <cell r="AN53">
            <v>83</v>
          </cell>
          <cell r="AO53">
            <v>16</v>
          </cell>
          <cell r="AQ53" t="str">
            <v>保税区</v>
          </cell>
          <cell r="AR53" t="str">
            <v>440516000</v>
          </cell>
        </row>
        <row r="54">
          <cell r="AM54" t="str">
            <v>梅县区</v>
          </cell>
          <cell r="AN54">
            <v>152</v>
          </cell>
          <cell r="AO54">
            <v>63</v>
          </cell>
          <cell r="AQ54" t="str">
            <v>高新区</v>
          </cell>
          <cell r="AR54" t="str">
            <v>440517000</v>
          </cell>
        </row>
        <row r="55">
          <cell r="AM55" t="str">
            <v>平远县</v>
          </cell>
          <cell r="AN55">
            <v>35</v>
          </cell>
          <cell r="AO55">
            <v>8</v>
          </cell>
          <cell r="AQ55" t="str">
            <v>华侨试验区</v>
          </cell>
          <cell r="AR55" t="str">
            <v>440518000</v>
          </cell>
        </row>
        <row r="56">
          <cell r="AM56" t="str">
            <v>五华县</v>
          </cell>
          <cell r="AN56">
            <v>482</v>
          </cell>
          <cell r="AO56">
            <v>108</v>
          </cell>
          <cell r="AQ56" t="str">
            <v>南澳县</v>
          </cell>
          <cell r="AR56" t="str">
            <v>440523000</v>
          </cell>
        </row>
        <row r="57">
          <cell r="AM57" t="str">
            <v>兴宁市</v>
          </cell>
          <cell r="AN57">
            <v>197</v>
          </cell>
          <cell r="AO57">
            <v>67</v>
          </cell>
          <cell r="AQ57" t="str">
            <v>汕头市</v>
          </cell>
          <cell r="AR57" t="str">
            <v>440599000</v>
          </cell>
        </row>
        <row r="58">
          <cell r="AM58" t="str">
            <v>佛冈县</v>
          </cell>
          <cell r="AN58">
            <v>74</v>
          </cell>
          <cell r="AO58">
            <v>24</v>
          </cell>
          <cell r="AQ58" t="str">
            <v>佛山市本级</v>
          </cell>
          <cell r="AR58" t="str">
            <v>440600000</v>
          </cell>
        </row>
        <row r="59">
          <cell r="AM59" t="str">
            <v>连南县</v>
          </cell>
          <cell r="AN59">
            <v>70</v>
          </cell>
          <cell r="AO59">
            <v>40</v>
          </cell>
          <cell r="AQ59" t="str">
            <v>禅城区</v>
          </cell>
          <cell r="AR59" t="str">
            <v>440604000</v>
          </cell>
        </row>
        <row r="60">
          <cell r="AM60" t="str">
            <v>连山县</v>
          </cell>
          <cell r="AN60">
            <v>51</v>
          </cell>
          <cell r="AO60">
            <v>11</v>
          </cell>
          <cell r="AQ60" t="str">
            <v>南海区</v>
          </cell>
          <cell r="AR60" t="str">
            <v>440605000</v>
          </cell>
        </row>
        <row r="61">
          <cell r="AM61" t="str">
            <v>连州市</v>
          </cell>
          <cell r="AN61">
            <v>150</v>
          </cell>
          <cell r="AO61">
            <v>47</v>
          </cell>
          <cell r="AQ61" t="str">
            <v>顺德区</v>
          </cell>
          <cell r="AR61" t="str">
            <v>440606000</v>
          </cell>
        </row>
        <row r="62">
          <cell r="AM62" t="str">
            <v>清城区</v>
          </cell>
          <cell r="AN62">
            <v>87</v>
          </cell>
          <cell r="AO62">
            <v>32</v>
          </cell>
          <cell r="AQ62" t="str">
            <v>三水区</v>
          </cell>
          <cell r="AR62" t="str">
            <v>440607000</v>
          </cell>
        </row>
        <row r="63">
          <cell r="AM63" t="str">
            <v>清新区</v>
          </cell>
          <cell r="AN63">
            <v>135</v>
          </cell>
          <cell r="AO63">
            <v>35</v>
          </cell>
          <cell r="AQ63" t="str">
            <v>高明区</v>
          </cell>
          <cell r="AR63" t="str">
            <v>440608000</v>
          </cell>
        </row>
        <row r="64">
          <cell r="AM64" t="str">
            <v>阳山县</v>
          </cell>
          <cell r="AN64">
            <v>101</v>
          </cell>
          <cell r="AO64">
            <v>55</v>
          </cell>
          <cell r="AQ64" t="str">
            <v>佛山市</v>
          </cell>
          <cell r="AR64" t="str">
            <v>440699000</v>
          </cell>
        </row>
        <row r="65">
          <cell r="AM65" t="str">
            <v>英德市</v>
          </cell>
          <cell r="AN65">
            <v>352</v>
          </cell>
          <cell r="AO65">
            <v>145</v>
          </cell>
          <cell r="AQ65" t="str">
            <v>江门市本级</v>
          </cell>
          <cell r="AR65" t="str">
            <v>440700000</v>
          </cell>
        </row>
        <row r="66">
          <cell r="AM66" t="str">
            <v>潮南区</v>
          </cell>
          <cell r="AN66">
            <v>331</v>
          </cell>
          <cell r="AO66">
            <v>46</v>
          </cell>
          <cell r="AQ66" t="str">
            <v>蓬江区</v>
          </cell>
          <cell r="AR66" t="str">
            <v>440703000</v>
          </cell>
        </row>
        <row r="67">
          <cell r="AM67" t="str">
            <v>潮阳区</v>
          </cell>
          <cell r="AN67">
            <v>352</v>
          </cell>
          <cell r="AO67">
            <v>45</v>
          </cell>
          <cell r="AQ67" t="str">
            <v>江海区</v>
          </cell>
          <cell r="AR67" t="str">
            <v>440704000</v>
          </cell>
        </row>
        <row r="68">
          <cell r="AM68" t="str">
            <v>澄海区</v>
          </cell>
          <cell r="AN68">
            <v>200</v>
          </cell>
          <cell r="AO68">
            <v>59</v>
          </cell>
          <cell r="AQ68" t="str">
            <v>新会区</v>
          </cell>
          <cell r="AR68" t="str">
            <v>440705000</v>
          </cell>
        </row>
        <row r="69">
          <cell r="AM69" t="str">
            <v>濠江区</v>
          </cell>
          <cell r="AN69">
            <v>85</v>
          </cell>
          <cell r="AO69">
            <v>19</v>
          </cell>
          <cell r="AQ69" t="str">
            <v>台山市</v>
          </cell>
          <cell r="AR69" t="str">
            <v>440781000</v>
          </cell>
        </row>
        <row r="70">
          <cell r="AM70" t="str">
            <v>金平区</v>
          </cell>
          <cell r="AN70">
            <v>136</v>
          </cell>
          <cell r="AO70">
            <v>64</v>
          </cell>
          <cell r="AQ70" t="str">
            <v>开平市</v>
          </cell>
          <cell r="AR70" t="str">
            <v>440783000</v>
          </cell>
        </row>
        <row r="71">
          <cell r="AM71" t="str">
            <v>龙湖区</v>
          </cell>
          <cell r="AN71">
            <v>99</v>
          </cell>
          <cell r="AO71">
            <v>19</v>
          </cell>
          <cell r="AQ71" t="str">
            <v>鹤山市</v>
          </cell>
          <cell r="AR71" t="str">
            <v>440784000</v>
          </cell>
        </row>
        <row r="72">
          <cell r="AM72" t="str">
            <v>南澳县</v>
          </cell>
          <cell r="AN72">
            <v>11</v>
          </cell>
          <cell r="AO72">
            <v>4</v>
          </cell>
          <cell r="AQ72" t="str">
            <v>恩平市</v>
          </cell>
          <cell r="AR72" t="str">
            <v>440785000</v>
          </cell>
        </row>
        <row r="73">
          <cell r="AM73" t="str">
            <v>城区</v>
          </cell>
          <cell r="AN73">
            <v>30</v>
          </cell>
          <cell r="AO73">
            <v>6</v>
          </cell>
          <cell r="AQ73" t="str">
            <v>江门市</v>
          </cell>
          <cell r="AR73" t="str">
            <v>440799000</v>
          </cell>
        </row>
        <row r="74">
          <cell r="AM74" t="str">
            <v>海丰县</v>
          </cell>
          <cell r="AN74">
            <v>102</v>
          </cell>
          <cell r="AO74">
            <v>32</v>
          </cell>
          <cell r="AQ74" t="str">
            <v>湛江市本级</v>
          </cell>
          <cell r="AR74" t="str">
            <v>440800000</v>
          </cell>
        </row>
        <row r="75">
          <cell r="AM75" t="str">
            <v>陆丰市</v>
          </cell>
          <cell r="AN75">
            <v>160</v>
          </cell>
          <cell r="AO75">
            <v>44</v>
          </cell>
          <cell r="AQ75" t="str">
            <v>赤坎区</v>
          </cell>
          <cell r="AR75" t="str">
            <v>440802000</v>
          </cell>
        </row>
        <row r="76">
          <cell r="AM76" t="str">
            <v>陆河县</v>
          </cell>
          <cell r="AN76">
            <v>13</v>
          </cell>
          <cell r="AO76">
            <v>5</v>
          </cell>
          <cell r="AQ76" t="str">
            <v>霞山区</v>
          </cell>
          <cell r="AR76" t="str">
            <v>440803000</v>
          </cell>
        </row>
        <row r="77">
          <cell r="AM77" t="str">
            <v>乐昌市</v>
          </cell>
          <cell r="AN77">
            <v>66</v>
          </cell>
          <cell r="AO77">
            <v>27</v>
          </cell>
          <cell r="AQ77" t="str">
            <v>坡头区</v>
          </cell>
          <cell r="AR77" t="str">
            <v>440804000</v>
          </cell>
        </row>
        <row r="78">
          <cell r="AM78" t="str">
            <v>南雄市</v>
          </cell>
          <cell r="AN78">
            <v>135</v>
          </cell>
          <cell r="AO78">
            <v>64</v>
          </cell>
          <cell r="AQ78" t="str">
            <v>湛江经济技术开发区</v>
          </cell>
          <cell r="AR78" t="str">
            <v>440805000</v>
          </cell>
        </row>
        <row r="79">
          <cell r="AM79" t="str">
            <v>曲江区</v>
          </cell>
          <cell r="AN79">
            <v>81</v>
          </cell>
          <cell r="AO79">
            <v>34</v>
          </cell>
          <cell r="AQ79" t="str">
            <v>奋勇高新区</v>
          </cell>
          <cell r="AR79" t="str">
            <v>440806000</v>
          </cell>
        </row>
        <row r="80">
          <cell r="AM80" t="str">
            <v>仁化县</v>
          </cell>
          <cell r="AN80">
            <v>47</v>
          </cell>
          <cell r="AO80">
            <v>19</v>
          </cell>
          <cell r="AQ80" t="str">
            <v>麻章区</v>
          </cell>
          <cell r="AR80" t="str">
            <v>440811000</v>
          </cell>
        </row>
        <row r="81">
          <cell r="AM81" t="str">
            <v>乳源县</v>
          </cell>
          <cell r="AN81">
            <v>56</v>
          </cell>
          <cell r="AO81">
            <v>27</v>
          </cell>
          <cell r="AQ81" t="str">
            <v>遂溪县</v>
          </cell>
          <cell r="AR81" t="str">
            <v>440823000</v>
          </cell>
        </row>
        <row r="82">
          <cell r="AM82" t="str">
            <v>始兴县</v>
          </cell>
          <cell r="AN82">
            <v>62</v>
          </cell>
          <cell r="AO82">
            <v>44</v>
          </cell>
          <cell r="AQ82" t="str">
            <v>徐闻县</v>
          </cell>
          <cell r="AR82" t="str">
            <v>440825000</v>
          </cell>
        </row>
        <row r="83">
          <cell r="AM83" t="str">
            <v>翁源县</v>
          </cell>
          <cell r="AN83">
            <v>105</v>
          </cell>
          <cell r="AO83">
            <v>40</v>
          </cell>
          <cell r="AQ83" t="str">
            <v>廉江市</v>
          </cell>
          <cell r="AR83" t="str">
            <v>440881000</v>
          </cell>
        </row>
        <row r="84">
          <cell r="AM84" t="str">
            <v>武江区</v>
          </cell>
          <cell r="AN84">
            <v>63</v>
          </cell>
          <cell r="AO84">
            <v>21</v>
          </cell>
          <cell r="AQ84" t="str">
            <v>雷州市</v>
          </cell>
          <cell r="AR84" t="str">
            <v>440882000</v>
          </cell>
        </row>
        <row r="85">
          <cell r="AM85" t="str">
            <v>新丰县</v>
          </cell>
          <cell r="AN85">
            <v>66</v>
          </cell>
          <cell r="AO85">
            <v>19</v>
          </cell>
          <cell r="AQ85" t="str">
            <v>吴川市</v>
          </cell>
          <cell r="AR85" t="str">
            <v>440883000</v>
          </cell>
        </row>
        <row r="86">
          <cell r="AM86" t="str">
            <v>浈江区</v>
          </cell>
          <cell r="AN86">
            <v>54</v>
          </cell>
          <cell r="AO86">
            <v>25</v>
          </cell>
          <cell r="AQ86" t="str">
            <v>湛江市</v>
          </cell>
          <cell r="AR86" t="str">
            <v>440899000</v>
          </cell>
        </row>
        <row r="87">
          <cell r="AM87" t="str">
            <v>宝安区</v>
          </cell>
          <cell r="AN87">
            <v>74</v>
          </cell>
          <cell r="AO87">
            <v>31</v>
          </cell>
          <cell r="AQ87" t="str">
            <v>茂名市本级</v>
          </cell>
          <cell r="AR87" t="str">
            <v>440900000</v>
          </cell>
        </row>
        <row r="88">
          <cell r="AM88" t="str">
            <v>福田区</v>
          </cell>
          <cell r="AN88">
            <v>199</v>
          </cell>
          <cell r="AO88">
            <v>19</v>
          </cell>
          <cell r="AQ88" t="str">
            <v>茂南区</v>
          </cell>
          <cell r="AR88" t="str">
            <v>440902000</v>
          </cell>
        </row>
        <row r="89">
          <cell r="AM89" t="str">
            <v>光明区</v>
          </cell>
          <cell r="AN89">
            <v>22</v>
          </cell>
          <cell r="AO89">
            <v>4</v>
          </cell>
          <cell r="AQ89" t="str">
            <v>电白区本级</v>
          </cell>
          <cell r="AR89" t="str">
            <v>440904000</v>
          </cell>
        </row>
        <row r="90">
          <cell r="AM90" t="str">
            <v>龙岗区</v>
          </cell>
          <cell r="AN90">
            <v>101</v>
          </cell>
          <cell r="AO90">
            <v>16</v>
          </cell>
          <cell r="AQ90" t="str">
            <v>电白区</v>
          </cell>
          <cell r="AR90" t="str">
            <v>440904099</v>
          </cell>
        </row>
        <row r="91">
          <cell r="AM91" t="str">
            <v>龙华区</v>
          </cell>
          <cell r="AN91">
            <v>30</v>
          </cell>
          <cell r="AO91">
            <v>5</v>
          </cell>
          <cell r="AQ91" t="str">
            <v>高州市</v>
          </cell>
          <cell r="AR91" t="str">
            <v>440981000</v>
          </cell>
        </row>
        <row r="92">
          <cell r="AM92" t="str">
            <v>罗湖区</v>
          </cell>
          <cell r="AN92">
            <v>153</v>
          </cell>
          <cell r="AO92">
            <v>24</v>
          </cell>
          <cell r="AQ92" t="str">
            <v>化州市</v>
          </cell>
          <cell r="AR92" t="str">
            <v>440982000</v>
          </cell>
        </row>
        <row r="93">
          <cell r="AM93" t="str">
            <v>南山区</v>
          </cell>
          <cell r="AN93">
            <v>53</v>
          </cell>
          <cell r="AO93">
            <v>24</v>
          </cell>
          <cell r="AQ93" t="str">
            <v>信宜市</v>
          </cell>
          <cell r="AR93" t="str">
            <v>440983000</v>
          </cell>
        </row>
        <row r="94">
          <cell r="AM94" t="str">
            <v>坪山区</v>
          </cell>
          <cell r="AN94">
            <v>7</v>
          </cell>
          <cell r="AO94">
            <v>3</v>
          </cell>
          <cell r="AQ94" t="str">
            <v>茂名市</v>
          </cell>
          <cell r="AR94" t="str">
            <v>440999000</v>
          </cell>
        </row>
        <row r="95">
          <cell r="AM95" t="str">
            <v>盐田区</v>
          </cell>
          <cell r="AN95">
            <v>18</v>
          </cell>
          <cell r="AO95">
            <v>11</v>
          </cell>
          <cell r="AQ95" t="str">
            <v>肇庆市本级</v>
          </cell>
          <cell r="AR95" t="str">
            <v>441200000</v>
          </cell>
        </row>
        <row r="96">
          <cell r="AM96" t="str">
            <v>江城区</v>
          </cell>
          <cell r="AN96">
            <v>48</v>
          </cell>
          <cell r="AO96">
            <v>24</v>
          </cell>
          <cell r="AQ96" t="str">
            <v>端州区</v>
          </cell>
          <cell r="AR96" t="str">
            <v>441202000</v>
          </cell>
        </row>
        <row r="97">
          <cell r="AM97" t="str">
            <v>阳春市</v>
          </cell>
          <cell r="AN97">
            <v>191</v>
          </cell>
          <cell r="AO97">
            <v>65</v>
          </cell>
          <cell r="AQ97" t="str">
            <v>鼎湖区</v>
          </cell>
          <cell r="AR97" t="str">
            <v>441203000</v>
          </cell>
        </row>
        <row r="98">
          <cell r="AM98" t="str">
            <v>阳东区</v>
          </cell>
          <cell r="AN98">
            <v>58</v>
          </cell>
          <cell r="AO98">
            <v>20</v>
          </cell>
          <cell r="AQ98" t="str">
            <v>高要区</v>
          </cell>
          <cell r="AR98" t="str">
            <v>441204000</v>
          </cell>
        </row>
        <row r="99">
          <cell r="AM99" t="str">
            <v>阳西县</v>
          </cell>
          <cell r="AN99">
            <v>88</v>
          </cell>
          <cell r="AO99">
            <v>35</v>
          </cell>
          <cell r="AQ99" t="str">
            <v>肇庆高新技术产业开发区</v>
          </cell>
          <cell r="AR99" t="str">
            <v>441205000</v>
          </cell>
        </row>
        <row r="100">
          <cell r="AM100" t="str">
            <v>罗定市</v>
          </cell>
          <cell r="AN100">
            <v>218</v>
          </cell>
          <cell r="AO100">
            <v>44</v>
          </cell>
          <cell r="AQ100" t="str">
            <v>肇庆新区</v>
          </cell>
          <cell r="AR100" t="str">
            <v>441206000</v>
          </cell>
        </row>
        <row r="101">
          <cell r="AM101" t="str">
            <v>新兴县</v>
          </cell>
          <cell r="AN101">
            <v>49</v>
          </cell>
          <cell r="AO101">
            <v>8</v>
          </cell>
          <cell r="AQ101" t="str">
            <v>广宁县</v>
          </cell>
          <cell r="AR101" t="str">
            <v>441223000</v>
          </cell>
        </row>
        <row r="102">
          <cell r="AM102" t="str">
            <v>郁南县</v>
          </cell>
          <cell r="AN102">
            <v>91</v>
          </cell>
          <cell r="AO102">
            <v>9</v>
          </cell>
          <cell r="AQ102" t="str">
            <v>怀集县</v>
          </cell>
          <cell r="AR102" t="str">
            <v>441224000</v>
          </cell>
        </row>
        <row r="103">
          <cell r="AM103" t="str">
            <v>云安县</v>
          </cell>
          <cell r="AN103">
            <v>65</v>
          </cell>
          <cell r="AO103">
            <v>32</v>
          </cell>
          <cell r="AQ103" t="str">
            <v>封开县</v>
          </cell>
          <cell r="AR103" t="str">
            <v>441225000</v>
          </cell>
        </row>
        <row r="104">
          <cell r="AM104" t="str">
            <v>云城区</v>
          </cell>
          <cell r="AN104">
            <v>20</v>
          </cell>
          <cell r="AO104">
            <v>15</v>
          </cell>
          <cell r="AQ104" t="str">
            <v>德庆县</v>
          </cell>
          <cell r="AR104" t="str">
            <v>441226000</v>
          </cell>
        </row>
        <row r="105">
          <cell r="AM105" t="str">
            <v>赤坎区</v>
          </cell>
          <cell r="AN105">
            <v>63</v>
          </cell>
          <cell r="AO105">
            <v>20</v>
          </cell>
          <cell r="AQ105" t="str">
            <v>四会市</v>
          </cell>
          <cell r="AR105" t="str">
            <v>441284000</v>
          </cell>
        </row>
        <row r="106">
          <cell r="AM106" t="str">
            <v>雷州市</v>
          </cell>
          <cell r="AN106">
            <v>438</v>
          </cell>
          <cell r="AO106">
            <v>159</v>
          </cell>
          <cell r="AQ106" t="str">
            <v>肇庆市</v>
          </cell>
          <cell r="AR106" t="str">
            <v>441299000</v>
          </cell>
        </row>
        <row r="107">
          <cell r="AM107" t="str">
            <v>廉江市</v>
          </cell>
          <cell r="AN107">
            <v>302</v>
          </cell>
          <cell r="AO107">
            <v>99</v>
          </cell>
          <cell r="AQ107" t="str">
            <v>惠州市本级</v>
          </cell>
          <cell r="AR107" t="str">
            <v>441300000</v>
          </cell>
        </row>
        <row r="108">
          <cell r="AM108" t="str">
            <v>麻章区</v>
          </cell>
          <cell r="AN108">
            <v>92</v>
          </cell>
          <cell r="AO108">
            <v>23</v>
          </cell>
          <cell r="AQ108" t="str">
            <v>惠城区</v>
          </cell>
          <cell r="AR108" t="str">
            <v>441302000</v>
          </cell>
        </row>
        <row r="109">
          <cell r="AM109" t="str">
            <v>坡头区</v>
          </cell>
          <cell r="AN109">
            <v>14</v>
          </cell>
          <cell r="AO109">
            <v>11</v>
          </cell>
          <cell r="AQ109" t="str">
            <v>惠阳区</v>
          </cell>
          <cell r="AR109" t="str">
            <v>441303000</v>
          </cell>
        </row>
        <row r="110">
          <cell r="AM110" t="str">
            <v>遂溪县</v>
          </cell>
          <cell r="AN110">
            <v>111</v>
          </cell>
          <cell r="AO110">
            <v>33</v>
          </cell>
          <cell r="AQ110" t="str">
            <v>惠州大亚湾经济技术开发区</v>
          </cell>
          <cell r="AR110" t="str">
            <v>441304000</v>
          </cell>
        </row>
        <row r="111">
          <cell r="AM111" t="str">
            <v>吴川市</v>
          </cell>
          <cell r="AN111">
            <v>141</v>
          </cell>
          <cell r="AO111">
            <v>46</v>
          </cell>
          <cell r="AQ111" t="str">
            <v>惠州仲恺高新技术产业开发区</v>
          </cell>
          <cell r="AR111" t="str">
            <v>441305000</v>
          </cell>
        </row>
        <row r="112">
          <cell r="AM112" t="str">
            <v>霞山区</v>
          </cell>
          <cell r="AN112">
            <v>52</v>
          </cell>
          <cell r="AO112">
            <v>17</v>
          </cell>
          <cell r="AQ112" t="str">
            <v>博罗县</v>
          </cell>
          <cell r="AR112" t="str">
            <v>441322000</v>
          </cell>
        </row>
        <row r="113">
          <cell r="AM113" t="str">
            <v>徐闻县</v>
          </cell>
          <cell r="AN113">
            <v>122</v>
          </cell>
          <cell r="AO113">
            <v>31</v>
          </cell>
          <cell r="AQ113" t="str">
            <v>惠东县</v>
          </cell>
          <cell r="AR113" t="str">
            <v>441323000</v>
          </cell>
        </row>
        <row r="114">
          <cell r="AM114" t="str">
            <v>德庆县</v>
          </cell>
          <cell r="AN114">
            <v>82</v>
          </cell>
          <cell r="AO114">
            <v>14</v>
          </cell>
          <cell r="AQ114" t="str">
            <v>龙门县</v>
          </cell>
          <cell r="AR114" t="str">
            <v>441324000</v>
          </cell>
        </row>
        <row r="115">
          <cell r="AM115" t="str">
            <v>鼎湖区</v>
          </cell>
          <cell r="AN115">
            <v>16</v>
          </cell>
          <cell r="AO115">
            <v>5</v>
          </cell>
          <cell r="AQ115" t="str">
            <v>惠州市</v>
          </cell>
          <cell r="AR115" t="str">
            <v>441399000</v>
          </cell>
        </row>
        <row r="116">
          <cell r="AM116" t="str">
            <v>端州区</v>
          </cell>
          <cell r="AN116">
            <v>204</v>
          </cell>
          <cell r="AO116">
            <v>42</v>
          </cell>
          <cell r="AQ116" t="str">
            <v>梅州市本级</v>
          </cell>
          <cell r="AR116" t="str">
            <v>441400000</v>
          </cell>
        </row>
        <row r="117">
          <cell r="AM117" t="str">
            <v>封开县</v>
          </cell>
          <cell r="AN117">
            <v>81</v>
          </cell>
          <cell r="AO117">
            <v>38</v>
          </cell>
          <cell r="AQ117" t="str">
            <v>梅江区</v>
          </cell>
          <cell r="AR117" t="str">
            <v>441402000</v>
          </cell>
        </row>
        <row r="118">
          <cell r="AM118" t="str">
            <v>高要市</v>
          </cell>
          <cell r="AN118">
            <v>148</v>
          </cell>
          <cell r="AO118">
            <v>55</v>
          </cell>
          <cell r="AQ118" t="str">
            <v>梅县区</v>
          </cell>
          <cell r="AR118" t="str">
            <v>441403000</v>
          </cell>
        </row>
        <row r="119">
          <cell r="AM119" t="str">
            <v>广宁县</v>
          </cell>
          <cell r="AN119">
            <v>89</v>
          </cell>
          <cell r="AO119">
            <v>27</v>
          </cell>
          <cell r="AQ119" t="str">
            <v>梅州高新技术产业园区</v>
          </cell>
          <cell r="AR119" t="str">
            <v>441404000</v>
          </cell>
        </row>
        <row r="120">
          <cell r="AM120" t="str">
            <v>怀集县</v>
          </cell>
          <cell r="AN120">
            <v>335</v>
          </cell>
          <cell r="AO120">
            <v>152</v>
          </cell>
          <cell r="AQ120" t="str">
            <v>大埔县</v>
          </cell>
          <cell r="AR120" t="str">
            <v>441422000</v>
          </cell>
        </row>
        <row r="121">
          <cell r="AM121" t="str">
            <v>四会市</v>
          </cell>
          <cell r="AN121">
            <v>86</v>
          </cell>
          <cell r="AO121">
            <v>28</v>
          </cell>
          <cell r="AQ121" t="str">
            <v>丰顺县</v>
          </cell>
          <cell r="AR121" t="str">
            <v>441423000</v>
          </cell>
        </row>
        <row r="122">
          <cell r="AM122" t="str">
            <v>中山市</v>
          </cell>
          <cell r="AN122">
            <v>330</v>
          </cell>
          <cell r="AO122">
            <v>93</v>
          </cell>
          <cell r="AQ122" t="str">
            <v>五华县</v>
          </cell>
          <cell r="AR122" t="str">
            <v>441424000</v>
          </cell>
        </row>
        <row r="123">
          <cell r="AM123" t="str">
            <v>斗门区</v>
          </cell>
          <cell r="AN123">
            <v>42</v>
          </cell>
          <cell r="AO123">
            <v>4</v>
          </cell>
          <cell r="AQ123" t="str">
            <v>平远县</v>
          </cell>
          <cell r="AR123" t="str">
            <v>441426000</v>
          </cell>
        </row>
        <row r="124">
          <cell r="AM124" t="str">
            <v>金湾区</v>
          </cell>
          <cell r="AN124">
            <v>79</v>
          </cell>
          <cell r="AO124">
            <v>2</v>
          </cell>
          <cell r="AQ124" t="str">
            <v>蕉岭县</v>
          </cell>
          <cell r="AR124" t="str">
            <v>441427000</v>
          </cell>
        </row>
        <row r="125">
          <cell r="AM125" t="str">
            <v>香洲区</v>
          </cell>
          <cell r="AN125">
            <v>59</v>
          </cell>
          <cell r="AO125">
            <v>22</v>
          </cell>
          <cell r="AQ125" t="str">
            <v>兴宁市</v>
          </cell>
          <cell r="AR125" t="str">
            <v>441481000</v>
          </cell>
        </row>
        <row r="126">
          <cell r="AQ126" t="str">
            <v>梅州市</v>
          </cell>
          <cell r="AR126" t="str">
            <v>441499000</v>
          </cell>
        </row>
        <row r="127">
          <cell r="AQ127" t="str">
            <v>汕尾市本级</v>
          </cell>
          <cell r="AR127" t="str">
            <v>441500000</v>
          </cell>
        </row>
        <row r="128">
          <cell r="AQ128" t="str">
            <v>城区</v>
          </cell>
          <cell r="AR128" t="str">
            <v>441502000</v>
          </cell>
        </row>
        <row r="129">
          <cell r="AQ129" t="str">
            <v>海丰县</v>
          </cell>
          <cell r="AR129" t="str">
            <v>441521000</v>
          </cell>
        </row>
        <row r="130">
          <cell r="AQ130" t="str">
            <v>陆河县</v>
          </cell>
          <cell r="AR130" t="str">
            <v>441523000</v>
          </cell>
        </row>
        <row r="131">
          <cell r="AQ131" t="str">
            <v>陆丰市</v>
          </cell>
          <cell r="AR131" t="str">
            <v>441581000</v>
          </cell>
        </row>
        <row r="132">
          <cell r="AQ132" t="str">
            <v>汕尾市红海湾经济开发区</v>
          </cell>
          <cell r="AR132" t="str">
            <v>441591000</v>
          </cell>
        </row>
        <row r="133">
          <cell r="AQ133" t="str">
            <v>汕尾市华侨管理区</v>
          </cell>
          <cell r="AR133" t="str">
            <v>441592000</v>
          </cell>
        </row>
        <row r="134">
          <cell r="AQ134" t="str">
            <v>汕尾市</v>
          </cell>
          <cell r="AR134" t="str">
            <v>441599000</v>
          </cell>
        </row>
        <row r="135">
          <cell r="AQ135" t="str">
            <v>河源市本级</v>
          </cell>
          <cell r="AR135" t="str">
            <v>441600000</v>
          </cell>
        </row>
        <row r="136">
          <cell r="AQ136" t="str">
            <v>源城区</v>
          </cell>
          <cell r="AR136" t="str">
            <v>441602000</v>
          </cell>
        </row>
        <row r="137">
          <cell r="AQ137" t="str">
            <v>高新区</v>
          </cell>
          <cell r="AR137" t="str">
            <v>441603000</v>
          </cell>
        </row>
        <row r="138">
          <cell r="AQ138" t="str">
            <v>江东新区</v>
          </cell>
          <cell r="AR138" t="str">
            <v>441604000</v>
          </cell>
        </row>
        <row r="139">
          <cell r="AQ139" t="str">
            <v>紫金县</v>
          </cell>
          <cell r="AR139" t="str">
            <v>441621000</v>
          </cell>
        </row>
        <row r="140">
          <cell r="AQ140" t="str">
            <v>龙川县</v>
          </cell>
          <cell r="AR140" t="str">
            <v>441622000</v>
          </cell>
        </row>
        <row r="141">
          <cell r="AQ141" t="str">
            <v>连平县</v>
          </cell>
          <cell r="AR141" t="str">
            <v>441623000</v>
          </cell>
        </row>
        <row r="142">
          <cell r="AQ142" t="str">
            <v>和平县</v>
          </cell>
          <cell r="AR142" t="str">
            <v>441624000</v>
          </cell>
        </row>
        <row r="143">
          <cell r="AQ143" t="str">
            <v>东源县</v>
          </cell>
          <cell r="AR143" t="str">
            <v>441625000</v>
          </cell>
        </row>
        <row r="144">
          <cell r="AQ144" t="str">
            <v>河源市</v>
          </cell>
          <cell r="AR144" t="str">
            <v>441699000</v>
          </cell>
        </row>
        <row r="145">
          <cell r="AQ145" t="str">
            <v>阳江市本级</v>
          </cell>
          <cell r="AR145" t="str">
            <v>441700000</v>
          </cell>
        </row>
        <row r="146">
          <cell r="AQ146" t="str">
            <v>江城区</v>
          </cell>
          <cell r="AR146" t="str">
            <v>441702000</v>
          </cell>
        </row>
        <row r="147">
          <cell r="AQ147" t="str">
            <v>阳东区</v>
          </cell>
          <cell r="AR147" t="str">
            <v>441704000</v>
          </cell>
        </row>
        <row r="148">
          <cell r="AQ148" t="str">
            <v>海陵岛经济开发试验区</v>
          </cell>
          <cell r="AR148" t="str">
            <v>441705000</v>
          </cell>
        </row>
        <row r="149">
          <cell r="AQ149" t="str">
            <v>阳江高新技术开发区</v>
          </cell>
          <cell r="AR149" t="str">
            <v>441706000</v>
          </cell>
        </row>
        <row r="150">
          <cell r="AQ150" t="str">
            <v>阳江滨海新区</v>
          </cell>
          <cell r="AR150" t="str">
            <v>441707000</v>
          </cell>
        </row>
        <row r="151">
          <cell r="AQ151" t="str">
            <v>阳西县</v>
          </cell>
          <cell r="AR151" t="str">
            <v>441721000</v>
          </cell>
        </row>
        <row r="152">
          <cell r="AQ152" t="str">
            <v>阳春市</v>
          </cell>
          <cell r="AR152" t="str">
            <v>441781000</v>
          </cell>
        </row>
        <row r="153">
          <cell r="AQ153" t="str">
            <v>阳江市</v>
          </cell>
          <cell r="AR153" t="str">
            <v>441799000</v>
          </cell>
        </row>
        <row r="154">
          <cell r="AQ154" t="str">
            <v>清远市本级</v>
          </cell>
          <cell r="AR154" t="str">
            <v>441800000</v>
          </cell>
        </row>
        <row r="155">
          <cell r="AQ155" t="str">
            <v>清城区</v>
          </cell>
          <cell r="AR155" t="str">
            <v>441802000</v>
          </cell>
        </row>
        <row r="156">
          <cell r="AQ156" t="str">
            <v>清新区</v>
          </cell>
          <cell r="AR156" t="str">
            <v>441803000</v>
          </cell>
        </row>
        <row r="157">
          <cell r="AQ157" t="str">
            <v>广东清远高新技术产业开发区管理委员会</v>
          </cell>
          <cell r="AR157" t="str">
            <v>441804000</v>
          </cell>
        </row>
        <row r="158">
          <cell r="AQ158" t="str">
            <v>广州（清远）产业转移工业园管理委员会</v>
          </cell>
          <cell r="AR158" t="str">
            <v>441805000</v>
          </cell>
        </row>
        <row r="159">
          <cell r="AQ159" t="str">
            <v>佛冈县</v>
          </cell>
          <cell r="AR159" t="str">
            <v>441821000</v>
          </cell>
        </row>
        <row r="160">
          <cell r="AQ160" t="str">
            <v>阳山县</v>
          </cell>
          <cell r="AR160" t="str">
            <v>441823000</v>
          </cell>
        </row>
        <row r="161">
          <cell r="AQ161" t="str">
            <v>连山壮族瑶族自治县</v>
          </cell>
          <cell r="AR161" t="str">
            <v>441825000</v>
          </cell>
        </row>
        <row r="162">
          <cell r="AQ162" t="str">
            <v>连南瑶族自治县</v>
          </cell>
          <cell r="AR162" t="str">
            <v>441826000</v>
          </cell>
        </row>
        <row r="163">
          <cell r="AQ163" t="str">
            <v>英德市</v>
          </cell>
          <cell r="AR163" t="str">
            <v>441881000</v>
          </cell>
        </row>
        <row r="164">
          <cell r="AQ164" t="str">
            <v>连州市</v>
          </cell>
          <cell r="AR164" t="str">
            <v>441882000</v>
          </cell>
        </row>
        <row r="165">
          <cell r="AQ165" t="str">
            <v>清远市</v>
          </cell>
          <cell r="AR165" t="str">
            <v>441899000</v>
          </cell>
        </row>
        <row r="166">
          <cell r="AQ166" t="str">
            <v>东莞市本级</v>
          </cell>
          <cell r="AR166" t="str">
            <v>441900000</v>
          </cell>
        </row>
        <row r="167">
          <cell r="AQ167" t="str">
            <v>东城街道</v>
          </cell>
          <cell r="AR167" t="str">
            <v>441900002</v>
          </cell>
        </row>
        <row r="168">
          <cell r="AQ168" t="str">
            <v>南城街道</v>
          </cell>
          <cell r="AR168" t="str">
            <v>441900003</v>
          </cell>
        </row>
        <row r="169">
          <cell r="AQ169" t="str">
            <v>万江街道</v>
          </cell>
          <cell r="AR169" t="str">
            <v>441900004</v>
          </cell>
        </row>
        <row r="170">
          <cell r="AQ170" t="str">
            <v>莞城街道</v>
          </cell>
          <cell r="AR170" t="str">
            <v>441900005</v>
          </cell>
        </row>
        <row r="171">
          <cell r="AQ171" t="str">
            <v>石碣镇</v>
          </cell>
          <cell r="AR171" t="str">
            <v>441900006</v>
          </cell>
        </row>
        <row r="172">
          <cell r="AQ172" t="str">
            <v>石龙镇</v>
          </cell>
          <cell r="AR172" t="str">
            <v>441900007</v>
          </cell>
        </row>
        <row r="173">
          <cell r="AQ173" t="str">
            <v>茶山镇</v>
          </cell>
          <cell r="AR173" t="str">
            <v>441900008</v>
          </cell>
        </row>
        <row r="174">
          <cell r="AQ174" t="str">
            <v>松山湖园区</v>
          </cell>
          <cell r="AR174" t="str">
            <v>441900009</v>
          </cell>
        </row>
        <row r="175">
          <cell r="AQ175" t="str">
            <v>水乡园区</v>
          </cell>
          <cell r="AR175" t="str">
            <v>441900010</v>
          </cell>
        </row>
        <row r="176">
          <cell r="AQ176" t="str">
            <v>滨海滨园区</v>
          </cell>
          <cell r="AR176" t="str">
            <v>441900011</v>
          </cell>
        </row>
        <row r="177">
          <cell r="AQ177" t="str">
            <v>石排镇</v>
          </cell>
          <cell r="AR177" t="str">
            <v>441900012</v>
          </cell>
        </row>
        <row r="178">
          <cell r="AQ178" t="str">
            <v>企石镇</v>
          </cell>
          <cell r="AR178" t="str">
            <v>441900013</v>
          </cell>
        </row>
        <row r="179">
          <cell r="AQ179" t="str">
            <v>横沥镇</v>
          </cell>
          <cell r="AR179" t="str">
            <v>441900014</v>
          </cell>
        </row>
        <row r="180">
          <cell r="AQ180" t="str">
            <v>桥头镇</v>
          </cell>
          <cell r="AR180" t="str">
            <v>441900015</v>
          </cell>
        </row>
        <row r="181">
          <cell r="AQ181" t="str">
            <v>谢岗镇</v>
          </cell>
          <cell r="AR181" t="str">
            <v>441900016</v>
          </cell>
        </row>
        <row r="182">
          <cell r="AQ182" t="str">
            <v>东坑镇</v>
          </cell>
          <cell r="AR182" t="str">
            <v>441900017</v>
          </cell>
        </row>
        <row r="183">
          <cell r="AQ183" t="str">
            <v>常平镇</v>
          </cell>
          <cell r="AR183" t="str">
            <v>441900018</v>
          </cell>
        </row>
        <row r="184">
          <cell r="AQ184" t="str">
            <v>寮步镇</v>
          </cell>
          <cell r="AR184" t="str">
            <v>441900019</v>
          </cell>
        </row>
        <row r="185">
          <cell r="AQ185" t="str">
            <v>樟木头镇</v>
          </cell>
          <cell r="AR185" t="str">
            <v>441900020</v>
          </cell>
        </row>
        <row r="186">
          <cell r="AQ186" t="str">
            <v>大朗镇</v>
          </cell>
          <cell r="AR186" t="str">
            <v>441900021</v>
          </cell>
        </row>
        <row r="187">
          <cell r="AQ187" t="str">
            <v>黄江镇</v>
          </cell>
          <cell r="AR187" t="str">
            <v>441900022</v>
          </cell>
        </row>
        <row r="188">
          <cell r="AQ188" t="str">
            <v>清溪镇</v>
          </cell>
          <cell r="AR188" t="str">
            <v>441900023</v>
          </cell>
        </row>
        <row r="189">
          <cell r="AQ189" t="str">
            <v>塘厦镇</v>
          </cell>
          <cell r="AR189" t="str">
            <v>441900024</v>
          </cell>
        </row>
        <row r="190">
          <cell r="AQ190" t="str">
            <v>凤岗镇</v>
          </cell>
          <cell r="AR190" t="str">
            <v>441900025</v>
          </cell>
        </row>
        <row r="191">
          <cell r="AQ191" t="str">
            <v>大岭山镇</v>
          </cell>
          <cell r="AR191" t="str">
            <v>441900026</v>
          </cell>
        </row>
        <row r="192">
          <cell r="AQ192" t="str">
            <v>长安镇</v>
          </cell>
          <cell r="AR192" t="str">
            <v>441900027</v>
          </cell>
        </row>
        <row r="193">
          <cell r="AQ193" t="str">
            <v>虎门镇</v>
          </cell>
          <cell r="AR193" t="str">
            <v>441900028</v>
          </cell>
        </row>
        <row r="194">
          <cell r="AQ194" t="str">
            <v>厚街镇</v>
          </cell>
          <cell r="AR194" t="str">
            <v>441900029</v>
          </cell>
        </row>
        <row r="195">
          <cell r="AQ195" t="str">
            <v>沙田镇</v>
          </cell>
          <cell r="AR195" t="str">
            <v>441900030</v>
          </cell>
        </row>
        <row r="196">
          <cell r="AQ196" t="str">
            <v>道滘镇</v>
          </cell>
          <cell r="AR196" t="str">
            <v>441900031</v>
          </cell>
        </row>
        <row r="197">
          <cell r="AQ197" t="str">
            <v>洪梅镇</v>
          </cell>
          <cell r="AR197" t="str">
            <v>441900032</v>
          </cell>
        </row>
        <row r="198">
          <cell r="AQ198" t="str">
            <v>麻涌镇</v>
          </cell>
          <cell r="AR198" t="str">
            <v>441900033</v>
          </cell>
        </row>
        <row r="199">
          <cell r="AQ199" t="str">
            <v>望牛墩镇</v>
          </cell>
          <cell r="AR199" t="str">
            <v>441900034</v>
          </cell>
        </row>
        <row r="200">
          <cell r="AQ200" t="str">
            <v>中堂镇</v>
          </cell>
          <cell r="AR200" t="str">
            <v>441900035</v>
          </cell>
        </row>
        <row r="201">
          <cell r="AQ201" t="str">
            <v>高埗镇</v>
          </cell>
          <cell r="AR201" t="str">
            <v>441900036</v>
          </cell>
        </row>
        <row r="202">
          <cell r="AQ202" t="str">
            <v>东莞市</v>
          </cell>
          <cell r="AR202" t="str">
            <v>441999000</v>
          </cell>
        </row>
        <row r="203">
          <cell r="AQ203" t="str">
            <v>中山市本级</v>
          </cell>
          <cell r="AR203" t="str">
            <v>442000000</v>
          </cell>
        </row>
        <row r="204">
          <cell r="AQ204" t="str">
            <v>石岐区</v>
          </cell>
          <cell r="AR204" t="str">
            <v>442000001</v>
          </cell>
        </row>
        <row r="205">
          <cell r="AQ205" t="str">
            <v>东区</v>
          </cell>
          <cell r="AR205" t="str">
            <v>442000002</v>
          </cell>
        </row>
        <row r="206">
          <cell r="AQ206" t="str">
            <v>火炬区</v>
          </cell>
          <cell r="AR206" t="str">
            <v>442000003</v>
          </cell>
        </row>
        <row r="207">
          <cell r="AQ207" t="str">
            <v>西区</v>
          </cell>
          <cell r="AR207" t="str">
            <v>442000004</v>
          </cell>
        </row>
        <row r="208">
          <cell r="AQ208" t="str">
            <v>南区</v>
          </cell>
          <cell r="AR208" t="str">
            <v>442000005</v>
          </cell>
        </row>
        <row r="209">
          <cell r="AQ209" t="str">
            <v>小榄镇</v>
          </cell>
          <cell r="AR209" t="str">
            <v>442000100</v>
          </cell>
        </row>
        <row r="210">
          <cell r="AQ210" t="str">
            <v>黄圃镇</v>
          </cell>
          <cell r="AR210" t="str">
            <v>442000101</v>
          </cell>
        </row>
        <row r="211">
          <cell r="AQ211" t="str">
            <v>民众镇</v>
          </cell>
          <cell r="AR211" t="str">
            <v>442000102</v>
          </cell>
        </row>
        <row r="212">
          <cell r="AQ212" t="str">
            <v>东凤镇</v>
          </cell>
          <cell r="AR212" t="str">
            <v>442000103</v>
          </cell>
        </row>
        <row r="213">
          <cell r="AQ213" t="str">
            <v>东升镇</v>
          </cell>
          <cell r="AR213" t="str">
            <v>442000104</v>
          </cell>
        </row>
        <row r="214">
          <cell r="AQ214" t="str">
            <v>古镇镇</v>
          </cell>
          <cell r="AR214" t="str">
            <v>442000105</v>
          </cell>
        </row>
        <row r="215">
          <cell r="AQ215" t="str">
            <v>沙溪镇</v>
          </cell>
          <cell r="AR215" t="str">
            <v>442000106</v>
          </cell>
        </row>
        <row r="216">
          <cell r="AQ216" t="str">
            <v>坦洲镇</v>
          </cell>
          <cell r="AR216" t="str">
            <v>442000107</v>
          </cell>
        </row>
        <row r="217">
          <cell r="AQ217" t="str">
            <v>港口镇</v>
          </cell>
          <cell r="AR217" t="str">
            <v>442000108</v>
          </cell>
        </row>
        <row r="218">
          <cell r="AQ218" t="str">
            <v>三角镇</v>
          </cell>
          <cell r="AR218" t="str">
            <v>442000109</v>
          </cell>
        </row>
        <row r="219">
          <cell r="AQ219" t="str">
            <v>横栏镇</v>
          </cell>
          <cell r="AR219" t="str">
            <v>442000110</v>
          </cell>
        </row>
        <row r="220">
          <cell r="AQ220" t="str">
            <v>南头镇</v>
          </cell>
          <cell r="AR220" t="str">
            <v>442000111</v>
          </cell>
        </row>
        <row r="221">
          <cell r="AQ221" t="str">
            <v>阜沙镇</v>
          </cell>
          <cell r="AR221" t="str">
            <v>442000112</v>
          </cell>
        </row>
        <row r="222">
          <cell r="AQ222" t="str">
            <v>南朗镇</v>
          </cell>
          <cell r="AR222" t="str">
            <v>442000113</v>
          </cell>
        </row>
        <row r="223">
          <cell r="AQ223" t="str">
            <v>三乡镇</v>
          </cell>
          <cell r="AR223" t="str">
            <v>442000114</v>
          </cell>
        </row>
        <row r="224">
          <cell r="AQ224" t="str">
            <v>板芙镇</v>
          </cell>
          <cell r="AR224" t="str">
            <v>442000115</v>
          </cell>
        </row>
        <row r="225">
          <cell r="AQ225" t="str">
            <v>大涌镇</v>
          </cell>
          <cell r="AR225" t="str">
            <v>442000116</v>
          </cell>
        </row>
        <row r="226">
          <cell r="AQ226" t="str">
            <v>神湾镇</v>
          </cell>
          <cell r="AR226" t="str">
            <v>442000117</v>
          </cell>
        </row>
        <row r="227">
          <cell r="AQ227" t="str">
            <v>五桂山区</v>
          </cell>
          <cell r="AR227" t="str">
            <v>442000118</v>
          </cell>
        </row>
        <row r="228">
          <cell r="AQ228" t="str">
            <v>中山市</v>
          </cell>
          <cell r="AR228" t="str">
            <v>442099000</v>
          </cell>
        </row>
        <row r="229">
          <cell r="AQ229" t="str">
            <v>潮州市本级</v>
          </cell>
          <cell r="AR229" t="str">
            <v>445100000</v>
          </cell>
        </row>
        <row r="230">
          <cell r="AQ230" t="str">
            <v>湘桥区</v>
          </cell>
          <cell r="AR230" t="str">
            <v>445102000</v>
          </cell>
        </row>
        <row r="231">
          <cell r="AQ231" t="str">
            <v>潮安区</v>
          </cell>
          <cell r="AR231" t="str">
            <v>445103000</v>
          </cell>
        </row>
        <row r="232">
          <cell r="AQ232" t="str">
            <v>枫溪区财政局</v>
          </cell>
          <cell r="AR232" t="str">
            <v>445104000</v>
          </cell>
        </row>
        <row r="233">
          <cell r="AQ233" t="str">
            <v>饶平县</v>
          </cell>
          <cell r="AR233" t="str">
            <v>445122000</v>
          </cell>
        </row>
        <row r="234">
          <cell r="AQ234" t="str">
            <v>潮州市</v>
          </cell>
          <cell r="AR234" t="str">
            <v>445199000</v>
          </cell>
        </row>
        <row r="235">
          <cell r="AQ235" t="str">
            <v>揭阳市本级</v>
          </cell>
          <cell r="AR235" t="str">
            <v>445200000</v>
          </cell>
        </row>
        <row r="236">
          <cell r="AQ236" t="str">
            <v>榕城区</v>
          </cell>
          <cell r="AR236" t="str">
            <v>445202000</v>
          </cell>
        </row>
        <row r="237">
          <cell r="AQ237" t="str">
            <v>空港经济区</v>
          </cell>
          <cell r="AR237" t="str">
            <v>445202002</v>
          </cell>
        </row>
        <row r="238">
          <cell r="AQ238" t="str">
            <v>揭东区</v>
          </cell>
          <cell r="AR238" t="str">
            <v>445203000</v>
          </cell>
        </row>
        <row r="239">
          <cell r="AQ239" t="str">
            <v>揭西县</v>
          </cell>
          <cell r="AR239" t="str">
            <v>445222000</v>
          </cell>
        </row>
        <row r="240">
          <cell r="AQ240" t="str">
            <v>惠来县</v>
          </cell>
          <cell r="AR240" t="str">
            <v>445224000</v>
          </cell>
        </row>
        <row r="241">
          <cell r="AQ241" t="str">
            <v>普宁市</v>
          </cell>
          <cell r="AR241" t="str">
            <v>445281000</v>
          </cell>
        </row>
        <row r="242">
          <cell r="AQ242" t="str">
            <v>揭阳市</v>
          </cell>
          <cell r="AR242" t="str">
            <v>445299000</v>
          </cell>
        </row>
        <row r="243">
          <cell r="AQ243" t="str">
            <v>云浮市本级</v>
          </cell>
          <cell r="AR243" t="str">
            <v>445300000</v>
          </cell>
        </row>
        <row r="244">
          <cell r="AQ244" t="str">
            <v>云城区</v>
          </cell>
          <cell r="AR244" t="str">
            <v>445302000</v>
          </cell>
        </row>
        <row r="245">
          <cell r="AQ245" t="str">
            <v>云安区</v>
          </cell>
          <cell r="AR245" t="str">
            <v>445303000</v>
          </cell>
        </row>
        <row r="246">
          <cell r="AQ246" t="str">
            <v>云浮新区</v>
          </cell>
          <cell r="AR246" t="str">
            <v>445304000</v>
          </cell>
        </row>
        <row r="247">
          <cell r="AQ247" t="str">
            <v>新兴县</v>
          </cell>
          <cell r="AR247" t="str">
            <v>445321000</v>
          </cell>
        </row>
        <row r="248">
          <cell r="AQ248" t="str">
            <v>郁南县</v>
          </cell>
          <cell r="AR248" t="str">
            <v>445322000</v>
          </cell>
        </row>
        <row r="249">
          <cell r="AQ249" t="str">
            <v>罗定市</v>
          </cell>
          <cell r="AR249" t="str">
            <v>445381000</v>
          </cell>
        </row>
        <row r="250">
          <cell r="AQ250" t="str">
            <v>云浮市</v>
          </cell>
          <cell r="AR250" t="str">
            <v>445399000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07"/>
  <sheetViews>
    <sheetView tabSelected="1" zoomScale="90" zoomScaleNormal="90" workbookViewId="0">
      <selection activeCell="C209" sqref="C209"/>
    </sheetView>
  </sheetViews>
  <sheetFormatPr defaultColWidth="9" defaultRowHeight="14.25"/>
  <cols>
    <col min="1" max="1" width="16.125" style="5" customWidth="1"/>
    <col min="2" max="2" width="12.375" style="5" customWidth="1"/>
    <col min="3" max="3" width="11.875" style="6" customWidth="1"/>
    <col min="4" max="4" width="10.625" style="6" customWidth="1"/>
    <col min="5" max="5" width="8.75" style="6" customWidth="1"/>
    <col min="6" max="6" width="10.625" style="6" customWidth="1"/>
    <col min="7" max="7" width="8.75" style="6" customWidth="1"/>
    <col min="8" max="9" width="7.25" style="7" customWidth="1"/>
    <col min="10" max="10" width="6.75" style="7" customWidth="1"/>
    <col min="11" max="11" width="13.375" style="8" customWidth="1"/>
    <col min="12" max="12" width="16.625" style="6" customWidth="1"/>
    <col min="13" max="13" width="9.5" style="6" customWidth="1"/>
    <col min="14" max="14" width="8.75" style="6" customWidth="1"/>
    <col min="15" max="15" width="9.375" style="6" customWidth="1"/>
    <col min="16" max="16" width="9" style="6" customWidth="1"/>
    <col min="17" max="17" width="8.25" style="9" customWidth="1"/>
    <col min="18" max="18" width="7.75" style="9" customWidth="1"/>
    <col min="19" max="19" width="10.375" style="8" customWidth="1"/>
    <col min="20" max="20" width="12.75" style="6" customWidth="1"/>
    <col min="21" max="21" width="10.375" style="6" customWidth="1"/>
    <col min="22" max="22" width="12.75" style="10" customWidth="1"/>
    <col min="23" max="23" width="10.75" style="6" customWidth="1"/>
    <col min="24" max="24" width="9.25" style="6" customWidth="1"/>
    <col min="25" max="25" width="14.875" style="6" customWidth="1"/>
    <col min="26" max="26" width="13.375" style="4" customWidth="1"/>
    <col min="27" max="27" width="11.75" style="4" customWidth="1"/>
    <col min="28" max="28" width="10.5" style="4" customWidth="1"/>
    <col min="29" max="30" width="9.625" style="4" customWidth="1"/>
    <col min="31" max="31" width="11.75" style="4" customWidth="1"/>
    <col min="32" max="32" width="22.875" style="11" customWidth="1"/>
    <col min="33" max="33" width="9" style="4" hidden="1" customWidth="1"/>
    <col min="34" max="34" width="9" style="4"/>
    <col min="35" max="35" width="11.625" style="12" hidden="1" customWidth="1"/>
    <col min="36" max="256" width="9" style="4"/>
  </cols>
  <sheetData>
    <row r="1" spans="1:254" ht="25.5">
      <c r="A1" s="13" t="s">
        <v>0</v>
      </c>
      <c r="B1" s="3"/>
      <c r="C1" s="14"/>
      <c r="D1" s="14"/>
      <c r="E1" s="14"/>
      <c r="F1" s="14"/>
      <c r="G1" s="14"/>
      <c r="H1" s="15"/>
      <c r="I1" s="15"/>
      <c r="J1" s="15"/>
      <c r="K1" s="25"/>
      <c r="L1" s="14"/>
      <c r="M1" s="14"/>
      <c r="N1" s="14"/>
      <c r="O1" s="14"/>
      <c r="P1" s="14"/>
      <c r="Q1" s="28"/>
      <c r="R1" s="28"/>
      <c r="S1" s="25"/>
      <c r="T1" s="14"/>
      <c r="U1" s="14"/>
      <c r="V1" s="29"/>
      <c r="W1" s="14"/>
      <c r="X1" s="14"/>
      <c r="Y1" s="14"/>
      <c r="Z1" s="32"/>
      <c r="AA1" s="32"/>
      <c r="AB1" s="32"/>
      <c r="AC1" s="32"/>
      <c r="AD1" s="32"/>
      <c r="AE1" s="32"/>
      <c r="AF1" s="33"/>
      <c r="AG1" s="32"/>
    </row>
    <row r="2" spans="1:254" s="1" customFormat="1" ht="51.75" customHeight="1">
      <c r="A2" s="91" t="s">
        <v>1</v>
      </c>
      <c r="B2" s="91"/>
      <c r="C2" s="92"/>
      <c r="D2" s="92"/>
      <c r="E2" s="92"/>
      <c r="F2" s="92"/>
      <c r="G2" s="92"/>
      <c r="H2" s="93"/>
      <c r="I2" s="93"/>
      <c r="J2" s="93"/>
      <c r="K2" s="94"/>
      <c r="L2" s="92"/>
      <c r="M2" s="92"/>
      <c r="N2" s="92"/>
      <c r="O2" s="92"/>
      <c r="P2" s="92"/>
      <c r="Q2" s="93"/>
      <c r="R2" s="93"/>
      <c r="S2" s="94"/>
      <c r="T2" s="92"/>
      <c r="U2" s="92"/>
      <c r="V2" s="95"/>
      <c r="W2" s="92"/>
      <c r="X2" s="92"/>
      <c r="Y2" s="92"/>
      <c r="Z2" s="91"/>
      <c r="AA2" s="91"/>
      <c r="AB2" s="91"/>
      <c r="AC2" s="91"/>
      <c r="AD2" s="91"/>
      <c r="AE2" s="91"/>
      <c r="AF2" s="96"/>
      <c r="AG2" s="39"/>
      <c r="AH2" s="40"/>
      <c r="AI2" s="41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</row>
    <row r="3" spans="1:254" s="2" customFormat="1" ht="35.1" customHeight="1">
      <c r="A3" s="88" t="s">
        <v>2</v>
      </c>
      <c r="B3" s="88" t="s">
        <v>3</v>
      </c>
      <c r="C3" s="97" t="s">
        <v>4</v>
      </c>
      <c r="D3" s="97"/>
      <c r="E3" s="97"/>
      <c r="F3" s="97"/>
      <c r="G3" s="97"/>
      <c r="H3" s="97"/>
      <c r="I3" s="97"/>
      <c r="J3" s="97"/>
      <c r="K3" s="98"/>
      <c r="L3" s="97"/>
      <c r="M3" s="97"/>
      <c r="N3" s="97" t="s">
        <v>5</v>
      </c>
      <c r="O3" s="97"/>
      <c r="P3" s="97"/>
      <c r="Q3" s="97"/>
      <c r="R3" s="97"/>
      <c r="S3" s="98"/>
      <c r="T3" s="97"/>
      <c r="U3" s="97"/>
      <c r="V3" s="58" t="s">
        <v>6</v>
      </c>
      <c r="W3" s="59"/>
      <c r="X3" s="60"/>
      <c r="Y3" s="104" t="s">
        <v>7</v>
      </c>
      <c r="Z3" s="70" t="s">
        <v>8</v>
      </c>
      <c r="AA3" s="70" t="s">
        <v>9</v>
      </c>
      <c r="AB3" s="64" t="s">
        <v>10</v>
      </c>
      <c r="AC3" s="65"/>
      <c r="AD3" s="66"/>
      <c r="AE3" s="66" t="s">
        <v>11</v>
      </c>
      <c r="AF3" s="55" t="s">
        <v>12</v>
      </c>
      <c r="AG3" s="3"/>
      <c r="AH3" s="5"/>
      <c r="AI3" s="42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4" s="2" customFormat="1" ht="51" customHeight="1">
      <c r="A4" s="89"/>
      <c r="B4" s="89"/>
      <c r="C4" s="86" t="s">
        <v>13</v>
      </c>
      <c r="D4" s="99"/>
      <c r="E4" s="99"/>
      <c r="F4" s="99"/>
      <c r="G4" s="87"/>
      <c r="H4" s="100" t="s">
        <v>14</v>
      </c>
      <c r="I4" s="100"/>
      <c r="J4" s="78" t="s">
        <v>15</v>
      </c>
      <c r="K4" s="101" t="s">
        <v>16</v>
      </c>
      <c r="L4" s="100"/>
      <c r="M4" s="100"/>
      <c r="N4" s="80" t="s">
        <v>17</v>
      </c>
      <c r="O4" s="80" t="s">
        <v>18</v>
      </c>
      <c r="P4" s="80" t="s">
        <v>19</v>
      </c>
      <c r="Q4" s="78" t="s">
        <v>14</v>
      </c>
      <c r="R4" s="78" t="s">
        <v>15</v>
      </c>
      <c r="S4" s="101" t="s">
        <v>20</v>
      </c>
      <c r="T4" s="100"/>
      <c r="U4" s="100"/>
      <c r="V4" s="61"/>
      <c r="W4" s="62"/>
      <c r="X4" s="63"/>
      <c r="Y4" s="105"/>
      <c r="Z4" s="71"/>
      <c r="AA4" s="71"/>
      <c r="AB4" s="67"/>
      <c r="AC4" s="68"/>
      <c r="AD4" s="69"/>
      <c r="AE4" s="69"/>
      <c r="AF4" s="56"/>
      <c r="AG4" s="3"/>
      <c r="AH4" s="5"/>
      <c r="AI4" s="43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</row>
    <row r="5" spans="1:254" s="3" customFormat="1" ht="54" customHeight="1">
      <c r="A5" s="89"/>
      <c r="B5" s="89"/>
      <c r="C5" s="78" t="s">
        <v>21</v>
      </c>
      <c r="D5" s="86" t="s">
        <v>22</v>
      </c>
      <c r="E5" s="87"/>
      <c r="F5" s="86" t="s">
        <v>23</v>
      </c>
      <c r="G5" s="87"/>
      <c r="H5" s="78" t="s">
        <v>22</v>
      </c>
      <c r="I5" s="78" t="s">
        <v>23</v>
      </c>
      <c r="J5" s="83"/>
      <c r="K5" s="84" t="s">
        <v>21</v>
      </c>
      <c r="L5" s="78" t="s">
        <v>24</v>
      </c>
      <c r="M5" s="78" t="s">
        <v>25</v>
      </c>
      <c r="N5" s="81"/>
      <c r="O5" s="81"/>
      <c r="P5" s="81"/>
      <c r="Q5" s="83"/>
      <c r="R5" s="83"/>
      <c r="S5" s="84" t="s">
        <v>21</v>
      </c>
      <c r="T5" s="78" t="s">
        <v>24</v>
      </c>
      <c r="U5" s="78" t="s">
        <v>25</v>
      </c>
      <c r="V5" s="102" t="s">
        <v>21</v>
      </c>
      <c r="W5" s="78" t="s">
        <v>24</v>
      </c>
      <c r="X5" s="78" t="s">
        <v>25</v>
      </c>
      <c r="Y5" s="105"/>
      <c r="Z5" s="71"/>
      <c r="AA5" s="71"/>
      <c r="AB5" s="73" t="s">
        <v>26</v>
      </c>
      <c r="AC5" s="75" t="s">
        <v>27</v>
      </c>
      <c r="AD5" s="75" t="s">
        <v>28</v>
      </c>
      <c r="AE5" s="69"/>
      <c r="AF5" s="56"/>
      <c r="AI5" s="44" t="s">
        <v>29</v>
      </c>
    </row>
    <row r="6" spans="1:254" s="3" customFormat="1" ht="54" customHeight="1">
      <c r="A6" s="90"/>
      <c r="B6" s="90"/>
      <c r="C6" s="79"/>
      <c r="D6" s="16" t="s">
        <v>30</v>
      </c>
      <c r="E6" s="16" t="s">
        <v>31</v>
      </c>
      <c r="F6" s="16" t="s">
        <v>30</v>
      </c>
      <c r="G6" s="16" t="s">
        <v>31</v>
      </c>
      <c r="H6" s="79"/>
      <c r="I6" s="79"/>
      <c r="J6" s="79"/>
      <c r="K6" s="85"/>
      <c r="L6" s="79"/>
      <c r="M6" s="79"/>
      <c r="N6" s="82"/>
      <c r="O6" s="82"/>
      <c r="P6" s="82"/>
      <c r="Q6" s="79"/>
      <c r="R6" s="79"/>
      <c r="S6" s="85"/>
      <c r="T6" s="79"/>
      <c r="U6" s="79"/>
      <c r="V6" s="103"/>
      <c r="W6" s="79"/>
      <c r="X6" s="79"/>
      <c r="Y6" s="106"/>
      <c r="Z6" s="72"/>
      <c r="AA6" s="72"/>
      <c r="AB6" s="74"/>
      <c r="AC6" s="76"/>
      <c r="AD6" s="76"/>
      <c r="AE6" s="77"/>
      <c r="AF6" s="57"/>
      <c r="AI6" s="45"/>
    </row>
    <row r="7" spans="1:254" s="3" customFormat="1" ht="53.1" customHeight="1">
      <c r="A7" s="17" t="s">
        <v>32</v>
      </c>
      <c r="B7" s="17"/>
      <c r="C7" s="18" t="s">
        <v>33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 t="s">
        <v>34</v>
      </c>
      <c r="L7" s="18" t="s">
        <v>35</v>
      </c>
      <c r="M7" s="18" t="s">
        <v>36</v>
      </c>
      <c r="N7" s="18">
        <v>12</v>
      </c>
      <c r="O7" s="18">
        <v>13</v>
      </c>
      <c r="P7" s="18" t="s">
        <v>37</v>
      </c>
      <c r="Q7" s="18">
        <v>15</v>
      </c>
      <c r="R7" s="18">
        <v>16</v>
      </c>
      <c r="S7" s="18" t="s">
        <v>38</v>
      </c>
      <c r="T7" s="18" t="s">
        <v>39</v>
      </c>
      <c r="U7" s="18" t="s">
        <v>40</v>
      </c>
      <c r="V7" s="18" t="s">
        <v>41</v>
      </c>
      <c r="W7" s="18" t="s">
        <v>42</v>
      </c>
      <c r="X7" s="18" t="s">
        <v>43</v>
      </c>
      <c r="Y7" s="18" t="s">
        <v>44</v>
      </c>
      <c r="Z7" s="18" t="s">
        <v>45</v>
      </c>
      <c r="AA7" s="18">
        <v>25</v>
      </c>
      <c r="AB7" s="18" t="s">
        <v>46</v>
      </c>
      <c r="AC7" s="18">
        <v>27</v>
      </c>
      <c r="AD7" s="18">
        <v>28</v>
      </c>
      <c r="AE7" s="18">
        <v>29</v>
      </c>
      <c r="AF7" s="34"/>
      <c r="AI7" s="46" t="s">
        <v>47</v>
      </c>
    </row>
    <row r="8" spans="1:254" s="4" customFormat="1" ht="27" hidden="1" customHeight="1">
      <c r="A8" s="19" t="s">
        <v>21</v>
      </c>
      <c r="B8" s="19"/>
      <c r="C8" s="20">
        <v>12815743</v>
      </c>
      <c r="D8" s="20">
        <v>9265311</v>
      </c>
      <c r="E8" s="20">
        <f>SUMIF($AG$9:$AG$206,"=1",$E$9:$E$206)</f>
        <v>15573</v>
      </c>
      <c r="F8" s="20">
        <v>3550432</v>
      </c>
      <c r="G8" s="20">
        <f>SUMIF($AG$9:$AG$206,"=1",$G$9:$G$206)</f>
        <v>5079</v>
      </c>
      <c r="H8" s="21">
        <v>1150</v>
      </c>
      <c r="I8" s="21">
        <v>1950</v>
      </c>
      <c r="J8" s="21" t="s">
        <v>48</v>
      </c>
      <c r="K8" s="20">
        <f>SUMIF($AG$9:$AG$206,"=1",$K$9:$K$206)</f>
        <v>1757845</v>
      </c>
      <c r="L8" s="20">
        <f>SUMIF($AG$9:$AG$206,"=1",$L$9:$L$206)</f>
        <v>1252293</v>
      </c>
      <c r="M8" s="20">
        <f>K8-L8</f>
        <v>505552</v>
      </c>
      <c r="N8" s="20">
        <v>5884</v>
      </c>
      <c r="O8" s="20">
        <v>249258</v>
      </c>
      <c r="P8" s="20">
        <f>SUMIF($AG$9:$AG$206,"=1",$P$9:$P$206)</f>
        <v>338642</v>
      </c>
      <c r="Q8" s="30">
        <v>1150</v>
      </c>
      <c r="R8" s="27" t="s">
        <v>48</v>
      </c>
      <c r="S8" s="20">
        <f>SUMIF($AG$9:$AG$206,"=1",$S$9:$S$206)</f>
        <v>38948</v>
      </c>
      <c r="T8" s="20">
        <f>SUMIF($AG$9:$AG$206,"=1",$T$9:$T$206)</f>
        <v>34003</v>
      </c>
      <c r="U8" s="20">
        <f>SUMIF($AG$9:$AG$206,"=1",$U$9:$U$206)</f>
        <v>4945</v>
      </c>
      <c r="V8" s="20">
        <f>SUMIF($AG$9:$AG$206,"=1",V9:V206)</f>
        <v>2782</v>
      </c>
      <c r="W8" s="20">
        <f>SUMIF($AG$9:$AG$206,"=1",W9:W206)</f>
        <v>2208</v>
      </c>
      <c r="X8" s="20">
        <f>SUMIF($AG$9:$AG$206,"=1",X9:X206)</f>
        <v>574</v>
      </c>
      <c r="Y8" s="20">
        <f>SUMIF($AG$9:$AG$206,"=1",Y9:Y206)</f>
        <v>1794011</v>
      </c>
      <c r="Z8" s="35">
        <f>SUMIF($AG$9:$AG$206,"=1",Z9:Z206)</f>
        <v>1284088</v>
      </c>
      <c r="AA8" s="35">
        <v>-5027</v>
      </c>
      <c r="AB8" s="35">
        <f>SUMIF($AG$9:$AG$206,"=1",AB9:AB206)</f>
        <v>1280155</v>
      </c>
      <c r="AC8" s="35">
        <f>SUMIF($AG$9:$AG$206,"=1",AC9:AC206)</f>
        <v>498337</v>
      </c>
      <c r="AD8" s="35">
        <f>SUMIF($AG$9:$AG$206,"=1",AD9:AD206)</f>
        <v>781818</v>
      </c>
      <c r="AE8" s="35">
        <f>SUMIF($AG$9:$AG$206,"=1",AE9:AE206)</f>
        <v>-1094</v>
      </c>
      <c r="AF8" s="36"/>
      <c r="AG8" s="32"/>
      <c r="AI8" s="47">
        <f>SUMIF($AG$9:$AG$206,"=1",AI9:AI206)</f>
        <v>498336.97999999992</v>
      </c>
    </row>
    <row r="9" spans="1:254" s="4" customFormat="1" ht="27" hidden="1" customHeight="1">
      <c r="A9" s="19" t="s">
        <v>49</v>
      </c>
      <c r="B9" s="19"/>
      <c r="C9" s="20">
        <v>1471581</v>
      </c>
      <c r="D9" s="20">
        <v>1104714</v>
      </c>
      <c r="E9" s="20">
        <f>SUM(E10:E21)</f>
        <v>1146</v>
      </c>
      <c r="F9" s="20">
        <v>366867</v>
      </c>
      <c r="G9" s="20">
        <f>SUM(G10:G21)</f>
        <v>515</v>
      </c>
      <c r="H9" s="21">
        <v>1150</v>
      </c>
      <c r="I9" s="21">
        <v>1950</v>
      </c>
      <c r="J9" s="21" t="s">
        <v>48</v>
      </c>
      <c r="K9" s="20">
        <f>SUM(K10:K21)</f>
        <v>198583</v>
      </c>
      <c r="L9" s="20">
        <f>SUM(L10:L21)</f>
        <v>99289</v>
      </c>
      <c r="M9" s="20">
        <f>SUM(M10:M21)</f>
        <v>99294</v>
      </c>
      <c r="N9" s="20">
        <v>19</v>
      </c>
      <c r="O9" s="20">
        <v>1284</v>
      </c>
      <c r="P9" s="20">
        <f>SUM(P10:P21)</f>
        <v>416</v>
      </c>
      <c r="Q9" s="30">
        <v>1150</v>
      </c>
      <c r="R9" s="27" t="s">
        <v>48</v>
      </c>
      <c r="S9" s="20">
        <f t="shared" ref="S9:Z9" si="0">SUM(S10:S21)</f>
        <v>47</v>
      </c>
      <c r="T9" s="20">
        <f t="shared" si="0"/>
        <v>23</v>
      </c>
      <c r="U9" s="20">
        <f t="shared" si="0"/>
        <v>24</v>
      </c>
      <c r="V9" s="20">
        <f t="shared" si="0"/>
        <v>232</v>
      </c>
      <c r="W9" s="20">
        <f t="shared" si="0"/>
        <v>115</v>
      </c>
      <c r="X9" s="20">
        <f t="shared" si="0"/>
        <v>117</v>
      </c>
      <c r="Y9" s="20">
        <f t="shared" si="0"/>
        <v>198398</v>
      </c>
      <c r="Z9" s="35">
        <f t="shared" si="0"/>
        <v>99197</v>
      </c>
      <c r="AA9" s="35">
        <v>0</v>
      </c>
      <c r="AB9" s="35">
        <f>SUM(AB10:AB21)</f>
        <v>99197</v>
      </c>
      <c r="AC9" s="35">
        <f>SUM(AC10:AC21)</f>
        <v>38616</v>
      </c>
      <c r="AD9" s="35">
        <f>SUM(AD10:AD21)</f>
        <v>60581</v>
      </c>
      <c r="AE9" s="35">
        <f>SUM(AE10:AE21)</f>
        <v>0</v>
      </c>
      <c r="AF9" s="36"/>
      <c r="AG9" s="32">
        <v>1</v>
      </c>
      <c r="AI9" s="47">
        <f>SUM(AI10:AI21)</f>
        <v>38615.270000000004</v>
      </c>
    </row>
    <row r="10" spans="1:254" s="4" customFormat="1" ht="27" hidden="1" customHeight="1">
      <c r="A10" s="22" t="s">
        <v>50</v>
      </c>
      <c r="B10" s="22" t="str">
        <f>VLOOKUP(A10,[1]Sheet2!$AQ$1:$AR$250,2,FALSE)</f>
        <v>440100000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v>1150</v>
      </c>
      <c r="I10" s="24">
        <v>1950</v>
      </c>
      <c r="J10" s="26">
        <v>0.5</v>
      </c>
      <c r="K10" s="23">
        <f t="shared" ref="K10:K24" si="1">ROUND((D10*H10+F10*I10)/10000,0)</f>
        <v>0</v>
      </c>
      <c r="L10" s="23">
        <f t="shared" ref="L10:L24" si="2">ROUND((H10*D10*J10+I10*F10*J10)/10000,0)</f>
        <v>0</v>
      </c>
      <c r="M10" s="23">
        <f t="shared" ref="M10:M24" si="3">K10-L10</f>
        <v>0</v>
      </c>
      <c r="N10" s="23">
        <v>0</v>
      </c>
      <c r="O10" s="23">
        <v>0</v>
      </c>
      <c r="P10" s="23">
        <f>N10*100-O10</f>
        <v>0</v>
      </c>
      <c r="Q10" s="18">
        <v>1150</v>
      </c>
      <c r="R10" s="31">
        <v>0.5</v>
      </c>
      <c r="S10" s="23">
        <f t="shared" ref="S10:S21" si="4">ROUND(P10*Q10/10000,0)</f>
        <v>0</v>
      </c>
      <c r="T10" s="23">
        <f t="shared" ref="T10:T21" si="5">ROUND(P10*Q10*R10/10000,0)</f>
        <v>0</v>
      </c>
      <c r="U10" s="23">
        <f t="shared" ref="U10:U21" si="6">S10-T10</f>
        <v>0</v>
      </c>
      <c r="V10" s="23">
        <f t="shared" ref="V10:V21" si="7">ROUND((E10*H10+G10*I10)/10000,0)</f>
        <v>0</v>
      </c>
      <c r="W10" s="23">
        <f t="shared" ref="W10:W21" si="8">ROUND((E10*H10+G10*I10)*J10/10000,0)</f>
        <v>0</v>
      </c>
      <c r="X10" s="23">
        <f t="shared" ref="X10:X21" si="9">V10-W10</f>
        <v>0</v>
      </c>
      <c r="Y10" s="23">
        <f t="shared" ref="Y10:Y21" si="10">K10+S10-V10</f>
        <v>0</v>
      </c>
      <c r="Z10" s="37">
        <f t="shared" ref="Z10:Z21" si="11">L10+T10-W10</f>
        <v>0</v>
      </c>
      <c r="AA10" s="37">
        <v>0</v>
      </c>
      <c r="AB10" s="37">
        <f t="shared" ref="AB10:AB21" si="12">Z10+AA10</f>
        <v>0</v>
      </c>
      <c r="AC10" s="37">
        <f t="shared" ref="AC10:AC21" si="13">ROUND(498337/$AB$8*AB10,0)</f>
        <v>0</v>
      </c>
      <c r="AD10" s="37">
        <f t="shared" ref="AD10:AD21" si="14">AB10-AC10</f>
        <v>0</v>
      </c>
      <c r="AE10" s="37"/>
      <c r="AF10" s="38"/>
      <c r="AG10" s="32"/>
      <c r="AI10" s="48">
        <f t="shared" ref="AI10:AI21" si="15">ROUND(498337/$AB$8*AB10,2)</f>
        <v>0</v>
      </c>
    </row>
    <row r="11" spans="1:254" s="4" customFormat="1" ht="27" hidden="1" customHeight="1">
      <c r="A11" s="17" t="s">
        <v>51</v>
      </c>
      <c r="B11" s="22" t="str">
        <f>VLOOKUP(A11,[1]Sheet2!$AQ$1:$AR$250,2,FALSE)</f>
        <v>440104000</v>
      </c>
      <c r="C11" s="23">
        <v>105629</v>
      </c>
      <c r="D11" s="23">
        <v>71075</v>
      </c>
      <c r="E11" s="23">
        <f>VLOOKUP(A11,[1]Sheet2!$AM$2:$AO$125,2,FALSE)</f>
        <v>85</v>
      </c>
      <c r="F11" s="23">
        <v>34554</v>
      </c>
      <c r="G11" s="23">
        <f>VLOOKUP(A11,[1]Sheet2!$AM$2:$AO$125,3,FALSE)</f>
        <v>60</v>
      </c>
      <c r="H11" s="24">
        <v>1150</v>
      </c>
      <c r="I11" s="24">
        <v>1950</v>
      </c>
      <c r="J11" s="26">
        <v>0.5</v>
      </c>
      <c r="K11" s="23">
        <f t="shared" si="1"/>
        <v>14912</v>
      </c>
      <c r="L11" s="23">
        <f t="shared" si="2"/>
        <v>7456</v>
      </c>
      <c r="M11" s="23">
        <f t="shared" si="3"/>
        <v>7456</v>
      </c>
      <c r="N11" s="23">
        <v>0</v>
      </c>
      <c r="O11" s="23">
        <v>0</v>
      </c>
      <c r="P11" s="23">
        <v>0</v>
      </c>
      <c r="Q11" s="18">
        <v>1150</v>
      </c>
      <c r="R11" s="31">
        <v>0.5</v>
      </c>
      <c r="S11" s="23">
        <f t="shared" si="4"/>
        <v>0</v>
      </c>
      <c r="T11" s="23">
        <f t="shared" si="5"/>
        <v>0</v>
      </c>
      <c r="U11" s="23">
        <f t="shared" si="6"/>
        <v>0</v>
      </c>
      <c r="V11" s="23">
        <f t="shared" si="7"/>
        <v>21</v>
      </c>
      <c r="W11" s="23">
        <f t="shared" si="8"/>
        <v>11</v>
      </c>
      <c r="X11" s="23">
        <f t="shared" si="9"/>
        <v>10</v>
      </c>
      <c r="Y11" s="23">
        <f t="shared" si="10"/>
        <v>14891</v>
      </c>
      <c r="Z11" s="37">
        <f t="shared" si="11"/>
        <v>7445</v>
      </c>
      <c r="AA11" s="37">
        <v>0</v>
      </c>
      <c r="AB11" s="37">
        <f t="shared" si="12"/>
        <v>7445</v>
      </c>
      <c r="AC11" s="37">
        <f t="shared" si="13"/>
        <v>2898</v>
      </c>
      <c r="AD11" s="37">
        <f t="shared" si="14"/>
        <v>4547</v>
      </c>
      <c r="AE11" s="37"/>
      <c r="AF11" s="38"/>
      <c r="AG11" s="32"/>
      <c r="AI11" s="48">
        <f t="shared" si="15"/>
        <v>2898.18</v>
      </c>
    </row>
    <row r="12" spans="1:254" s="4" customFormat="1" ht="27" hidden="1" customHeight="1">
      <c r="A12" s="17" t="s">
        <v>52</v>
      </c>
      <c r="B12" s="22" t="str">
        <f>VLOOKUP(A12,[1]Sheet2!$AQ$1:$AR$250,2,FALSE)</f>
        <v>440105000</v>
      </c>
      <c r="C12" s="23">
        <v>121839</v>
      </c>
      <c r="D12" s="23">
        <v>90401</v>
      </c>
      <c r="E12" s="23">
        <f>VLOOKUP(A12,[1]Sheet2!$AM$2:$AO$125,2,FALSE)</f>
        <v>103</v>
      </c>
      <c r="F12" s="23">
        <v>31438</v>
      </c>
      <c r="G12" s="23">
        <f>VLOOKUP(A12,[1]Sheet2!$AM$2:$AO$125,3,FALSE)</f>
        <v>66</v>
      </c>
      <c r="H12" s="24">
        <v>1150</v>
      </c>
      <c r="I12" s="24">
        <v>1950</v>
      </c>
      <c r="J12" s="26">
        <v>0.5</v>
      </c>
      <c r="K12" s="23">
        <f t="shared" si="1"/>
        <v>16527</v>
      </c>
      <c r="L12" s="23">
        <f t="shared" si="2"/>
        <v>8263</v>
      </c>
      <c r="M12" s="23">
        <f t="shared" si="3"/>
        <v>8264</v>
      </c>
      <c r="N12" s="23">
        <v>0</v>
      </c>
      <c r="O12" s="23">
        <v>0</v>
      </c>
      <c r="P12" s="23">
        <v>0</v>
      </c>
      <c r="Q12" s="18">
        <v>1150</v>
      </c>
      <c r="R12" s="31">
        <v>0.5</v>
      </c>
      <c r="S12" s="23">
        <f t="shared" si="4"/>
        <v>0</v>
      </c>
      <c r="T12" s="23">
        <f t="shared" si="5"/>
        <v>0</v>
      </c>
      <c r="U12" s="23">
        <f t="shared" si="6"/>
        <v>0</v>
      </c>
      <c r="V12" s="23">
        <f t="shared" si="7"/>
        <v>25</v>
      </c>
      <c r="W12" s="23">
        <f t="shared" si="8"/>
        <v>12</v>
      </c>
      <c r="X12" s="23">
        <f t="shared" si="9"/>
        <v>13</v>
      </c>
      <c r="Y12" s="23">
        <f t="shared" si="10"/>
        <v>16502</v>
      </c>
      <c r="Z12" s="37">
        <f t="shared" si="11"/>
        <v>8251</v>
      </c>
      <c r="AA12" s="37">
        <v>0</v>
      </c>
      <c r="AB12" s="37">
        <f t="shared" si="12"/>
        <v>8251</v>
      </c>
      <c r="AC12" s="37">
        <f t="shared" si="13"/>
        <v>3212</v>
      </c>
      <c r="AD12" s="37">
        <f t="shared" si="14"/>
        <v>5039</v>
      </c>
      <c r="AE12" s="37"/>
      <c r="AF12" s="38"/>
      <c r="AG12" s="32"/>
      <c r="AI12" s="48">
        <f t="shared" si="15"/>
        <v>3211.94</v>
      </c>
    </row>
    <row r="13" spans="1:254" s="4" customFormat="1" ht="27" hidden="1" customHeight="1">
      <c r="A13" s="17" t="s">
        <v>53</v>
      </c>
      <c r="B13" s="22" t="str">
        <f>VLOOKUP(A13,[1]Sheet2!$AQ$1:$AR$250,2,FALSE)</f>
        <v>440103000</v>
      </c>
      <c r="C13" s="23">
        <v>91804</v>
      </c>
      <c r="D13" s="23">
        <v>65866</v>
      </c>
      <c r="E13" s="23">
        <f>VLOOKUP(A13,[1]Sheet2!$AM$2:$AO$125,2,FALSE)</f>
        <v>86</v>
      </c>
      <c r="F13" s="23">
        <v>25938</v>
      </c>
      <c r="G13" s="23">
        <f>VLOOKUP(A13,[1]Sheet2!$AM$2:$AO$125,3,FALSE)</f>
        <v>77</v>
      </c>
      <c r="H13" s="24">
        <v>1150</v>
      </c>
      <c r="I13" s="24">
        <v>1950</v>
      </c>
      <c r="J13" s="26">
        <v>0.5</v>
      </c>
      <c r="K13" s="23">
        <f t="shared" si="1"/>
        <v>12633</v>
      </c>
      <c r="L13" s="23">
        <f t="shared" si="2"/>
        <v>6316</v>
      </c>
      <c r="M13" s="23">
        <f t="shared" si="3"/>
        <v>6317</v>
      </c>
      <c r="N13" s="23">
        <v>0</v>
      </c>
      <c r="O13" s="23">
        <v>0</v>
      </c>
      <c r="P13" s="23">
        <f>N13*100-O13</f>
        <v>0</v>
      </c>
      <c r="Q13" s="18">
        <v>1150</v>
      </c>
      <c r="R13" s="31">
        <v>0.5</v>
      </c>
      <c r="S13" s="23">
        <f t="shared" si="4"/>
        <v>0</v>
      </c>
      <c r="T13" s="23">
        <f t="shared" si="5"/>
        <v>0</v>
      </c>
      <c r="U13" s="23">
        <f t="shared" si="6"/>
        <v>0</v>
      </c>
      <c r="V13" s="23">
        <f t="shared" si="7"/>
        <v>25</v>
      </c>
      <c r="W13" s="23">
        <f t="shared" si="8"/>
        <v>12</v>
      </c>
      <c r="X13" s="23">
        <f t="shared" si="9"/>
        <v>13</v>
      </c>
      <c r="Y13" s="23">
        <f t="shared" si="10"/>
        <v>12608</v>
      </c>
      <c r="Z13" s="37">
        <f t="shared" si="11"/>
        <v>6304</v>
      </c>
      <c r="AA13" s="37">
        <v>0</v>
      </c>
      <c r="AB13" s="37">
        <f t="shared" si="12"/>
        <v>6304</v>
      </c>
      <c r="AC13" s="37">
        <f t="shared" si="13"/>
        <v>2454</v>
      </c>
      <c r="AD13" s="37">
        <f t="shared" si="14"/>
        <v>3850</v>
      </c>
      <c r="AE13" s="37"/>
      <c r="AF13" s="38"/>
      <c r="AG13" s="32"/>
      <c r="AI13" s="48">
        <f t="shared" si="15"/>
        <v>2454.0100000000002</v>
      </c>
    </row>
    <row r="14" spans="1:254" s="4" customFormat="1" ht="27" hidden="1" customHeight="1">
      <c r="A14" s="17" t="s">
        <v>54</v>
      </c>
      <c r="B14" s="22" t="str">
        <f>VLOOKUP(A14,[1]Sheet2!$AQ$1:$AR$250,2,FALSE)</f>
        <v>440106000</v>
      </c>
      <c r="C14" s="23">
        <v>154843</v>
      </c>
      <c r="D14" s="23">
        <v>118154</v>
      </c>
      <c r="E14" s="23">
        <f>VLOOKUP(A14,[1]Sheet2!$AM$2:$AO$125,2,FALSE)</f>
        <v>76</v>
      </c>
      <c r="F14" s="23">
        <v>36689</v>
      </c>
      <c r="G14" s="23">
        <f>VLOOKUP(A14,[1]Sheet2!$AM$2:$AO$125,3,FALSE)</f>
        <v>26</v>
      </c>
      <c r="H14" s="24">
        <v>1150</v>
      </c>
      <c r="I14" s="24">
        <v>1950</v>
      </c>
      <c r="J14" s="26">
        <v>0.5</v>
      </c>
      <c r="K14" s="23">
        <f t="shared" si="1"/>
        <v>20742</v>
      </c>
      <c r="L14" s="23">
        <f t="shared" si="2"/>
        <v>10371</v>
      </c>
      <c r="M14" s="23">
        <f t="shared" si="3"/>
        <v>10371</v>
      </c>
      <c r="N14" s="23">
        <v>3</v>
      </c>
      <c r="O14" s="23">
        <v>224</v>
      </c>
      <c r="P14" s="23">
        <f>N14*100-O14</f>
        <v>76</v>
      </c>
      <c r="Q14" s="18">
        <v>1150</v>
      </c>
      <c r="R14" s="31">
        <v>0.5</v>
      </c>
      <c r="S14" s="23">
        <f t="shared" si="4"/>
        <v>9</v>
      </c>
      <c r="T14" s="23">
        <f t="shared" si="5"/>
        <v>4</v>
      </c>
      <c r="U14" s="23">
        <f t="shared" si="6"/>
        <v>5</v>
      </c>
      <c r="V14" s="23">
        <f t="shared" si="7"/>
        <v>14</v>
      </c>
      <c r="W14" s="23">
        <f t="shared" si="8"/>
        <v>7</v>
      </c>
      <c r="X14" s="23">
        <f t="shared" si="9"/>
        <v>7</v>
      </c>
      <c r="Y14" s="23">
        <f t="shared" si="10"/>
        <v>20737</v>
      </c>
      <c r="Z14" s="37">
        <f t="shared" si="11"/>
        <v>10368</v>
      </c>
      <c r="AA14" s="37">
        <v>0</v>
      </c>
      <c r="AB14" s="37">
        <f t="shared" si="12"/>
        <v>10368</v>
      </c>
      <c r="AC14" s="37">
        <f t="shared" si="13"/>
        <v>4036</v>
      </c>
      <c r="AD14" s="37">
        <f t="shared" si="14"/>
        <v>6332</v>
      </c>
      <c r="AE14" s="37"/>
      <c r="AF14" s="38"/>
      <c r="AG14" s="32"/>
      <c r="AI14" s="48">
        <f t="shared" si="15"/>
        <v>4036.04</v>
      </c>
    </row>
    <row r="15" spans="1:254" s="4" customFormat="1" ht="27" hidden="1" customHeight="1">
      <c r="A15" s="17" t="s">
        <v>55</v>
      </c>
      <c r="B15" s="22" t="str">
        <f>VLOOKUP(A15,[1]Sheet2!$AQ$1:$AR$250,2,FALSE)</f>
        <v>440111000</v>
      </c>
      <c r="C15" s="23">
        <v>212732</v>
      </c>
      <c r="D15" s="23">
        <v>165989</v>
      </c>
      <c r="E15" s="23">
        <f>VLOOKUP(A15,[1]Sheet2!$AM$2:$AO$125,2,FALSE)</f>
        <v>76</v>
      </c>
      <c r="F15" s="23">
        <v>46743</v>
      </c>
      <c r="G15" s="23">
        <f>VLOOKUP(A15,[1]Sheet2!$AM$2:$AO$125,3,FALSE)</f>
        <v>27</v>
      </c>
      <c r="H15" s="24">
        <v>1150</v>
      </c>
      <c r="I15" s="24">
        <v>1950</v>
      </c>
      <c r="J15" s="26">
        <v>0.5</v>
      </c>
      <c r="K15" s="23">
        <f t="shared" si="1"/>
        <v>28204</v>
      </c>
      <c r="L15" s="23">
        <f t="shared" si="2"/>
        <v>14102</v>
      </c>
      <c r="M15" s="23">
        <f t="shared" si="3"/>
        <v>14102</v>
      </c>
      <c r="N15" s="23">
        <v>1</v>
      </c>
      <c r="O15" s="23">
        <v>0</v>
      </c>
      <c r="P15" s="23">
        <v>0</v>
      </c>
      <c r="Q15" s="18">
        <v>1150</v>
      </c>
      <c r="R15" s="31">
        <v>0.5</v>
      </c>
      <c r="S15" s="23">
        <f t="shared" si="4"/>
        <v>0</v>
      </c>
      <c r="T15" s="23">
        <f t="shared" si="5"/>
        <v>0</v>
      </c>
      <c r="U15" s="23">
        <f t="shared" si="6"/>
        <v>0</v>
      </c>
      <c r="V15" s="23">
        <f t="shared" si="7"/>
        <v>14</v>
      </c>
      <c r="W15" s="23">
        <f t="shared" si="8"/>
        <v>7</v>
      </c>
      <c r="X15" s="23">
        <f t="shared" si="9"/>
        <v>7</v>
      </c>
      <c r="Y15" s="23">
        <f t="shared" si="10"/>
        <v>28190</v>
      </c>
      <c r="Z15" s="37">
        <f t="shared" si="11"/>
        <v>14095</v>
      </c>
      <c r="AA15" s="37">
        <v>0</v>
      </c>
      <c r="AB15" s="37">
        <f t="shared" si="12"/>
        <v>14095</v>
      </c>
      <c r="AC15" s="37">
        <f t="shared" si="13"/>
        <v>5487</v>
      </c>
      <c r="AD15" s="37">
        <f t="shared" si="14"/>
        <v>8608</v>
      </c>
      <c r="AE15" s="37"/>
      <c r="AF15" s="38"/>
      <c r="AG15" s="32"/>
      <c r="AI15" s="48">
        <f t="shared" si="15"/>
        <v>5486.88</v>
      </c>
    </row>
    <row r="16" spans="1:254" s="4" customFormat="1" ht="27" hidden="1" customHeight="1">
      <c r="A16" s="17" t="s">
        <v>56</v>
      </c>
      <c r="B16" s="22" t="str">
        <f>VLOOKUP(A16,[1]Sheet2!$AQ$1:$AR$250,2,FALSE)</f>
        <v>440112000</v>
      </c>
      <c r="C16" s="23">
        <v>97535</v>
      </c>
      <c r="D16" s="23">
        <v>72932</v>
      </c>
      <c r="E16" s="23">
        <f>VLOOKUP(A16,[1]Sheet2!$AM$2:$AO$125,2,FALSE)</f>
        <v>44</v>
      </c>
      <c r="F16" s="23">
        <v>24603</v>
      </c>
      <c r="G16" s="23">
        <f>VLOOKUP(A16,[1]Sheet2!$AM$2:$AO$125,3,FALSE)</f>
        <v>17</v>
      </c>
      <c r="H16" s="24">
        <v>1150</v>
      </c>
      <c r="I16" s="24">
        <v>1950</v>
      </c>
      <c r="J16" s="26">
        <v>0.5</v>
      </c>
      <c r="K16" s="23">
        <f t="shared" si="1"/>
        <v>13185</v>
      </c>
      <c r="L16" s="23">
        <f t="shared" si="2"/>
        <v>6592</v>
      </c>
      <c r="M16" s="23">
        <f t="shared" si="3"/>
        <v>6593</v>
      </c>
      <c r="N16" s="23">
        <v>2</v>
      </c>
      <c r="O16" s="23">
        <v>153</v>
      </c>
      <c r="P16" s="23">
        <f>N16*100-O16</f>
        <v>47</v>
      </c>
      <c r="Q16" s="18">
        <v>1150</v>
      </c>
      <c r="R16" s="31">
        <v>0.5</v>
      </c>
      <c r="S16" s="23">
        <f t="shared" si="4"/>
        <v>5</v>
      </c>
      <c r="T16" s="23">
        <f t="shared" si="5"/>
        <v>3</v>
      </c>
      <c r="U16" s="23">
        <f t="shared" si="6"/>
        <v>2</v>
      </c>
      <c r="V16" s="23">
        <f t="shared" si="7"/>
        <v>8</v>
      </c>
      <c r="W16" s="23">
        <f t="shared" si="8"/>
        <v>4</v>
      </c>
      <c r="X16" s="23">
        <f t="shared" si="9"/>
        <v>4</v>
      </c>
      <c r="Y16" s="23">
        <f t="shared" si="10"/>
        <v>13182</v>
      </c>
      <c r="Z16" s="37">
        <f t="shared" si="11"/>
        <v>6591</v>
      </c>
      <c r="AA16" s="37">
        <v>0</v>
      </c>
      <c r="AB16" s="37">
        <f t="shared" si="12"/>
        <v>6591</v>
      </c>
      <c r="AC16" s="37">
        <f t="shared" si="13"/>
        <v>2566</v>
      </c>
      <c r="AD16" s="37">
        <f t="shared" si="14"/>
        <v>4025</v>
      </c>
      <c r="AE16" s="37"/>
      <c r="AF16" s="38"/>
      <c r="AG16" s="32"/>
      <c r="AI16" s="48">
        <f t="shared" si="15"/>
        <v>2565.7399999999998</v>
      </c>
    </row>
    <row r="17" spans="1:35" s="4" customFormat="1" ht="27" hidden="1" customHeight="1">
      <c r="A17" s="17" t="s">
        <v>57</v>
      </c>
      <c r="B17" s="22" t="str">
        <f>VLOOKUP(A17,[1]Sheet2!$AQ$1:$AR$250,2,FALSE)</f>
        <v>440114000</v>
      </c>
      <c r="C17" s="23">
        <v>190021</v>
      </c>
      <c r="D17" s="23">
        <v>145224</v>
      </c>
      <c r="E17" s="23">
        <f>VLOOKUP(A17,[1]Sheet2!$AM$2:$AO$125,2,FALSE)</f>
        <v>154</v>
      </c>
      <c r="F17" s="23">
        <v>44797</v>
      </c>
      <c r="G17" s="23">
        <f>VLOOKUP(A17,[1]Sheet2!$AM$2:$AO$125,3,FALSE)</f>
        <v>31</v>
      </c>
      <c r="H17" s="24">
        <v>1150</v>
      </c>
      <c r="I17" s="24">
        <v>1950</v>
      </c>
      <c r="J17" s="26">
        <v>0.5</v>
      </c>
      <c r="K17" s="23">
        <f t="shared" si="1"/>
        <v>25436</v>
      </c>
      <c r="L17" s="23">
        <f t="shared" si="2"/>
        <v>12718</v>
      </c>
      <c r="M17" s="23">
        <f t="shared" si="3"/>
        <v>12718</v>
      </c>
      <c r="N17" s="23">
        <v>3</v>
      </c>
      <c r="O17" s="23">
        <v>262</v>
      </c>
      <c r="P17" s="23">
        <f>N17*100-O17</f>
        <v>38</v>
      </c>
      <c r="Q17" s="18">
        <v>1150</v>
      </c>
      <c r="R17" s="31">
        <v>0.5</v>
      </c>
      <c r="S17" s="23">
        <f t="shared" si="4"/>
        <v>4</v>
      </c>
      <c r="T17" s="23">
        <f t="shared" si="5"/>
        <v>2</v>
      </c>
      <c r="U17" s="23">
        <f t="shared" si="6"/>
        <v>2</v>
      </c>
      <c r="V17" s="23">
        <f t="shared" si="7"/>
        <v>24</v>
      </c>
      <c r="W17" s="23">
        <f t="shared" si="8"/>
        <v>12</v>
      </c>
      <c r="X17" s="23">
        <f t="shared" si="9"/>
        <v>12</v>
      </c>
      <c r="Y17" s="23">
        <f t="shared" si="10"/>
        <v>25416</v>
      </c>
      <c r="Z17" s="37">
        <f t="shared" si="11"/>
        <v>12708</v>
      </c>
      <c r="AA17" s="37">
        <v>0</v>
      </c>
      <c r="AB17" s="37">
        <f t="shared" si="12"/>
        <v>12708</v>
      </c>
      <c r="AC17" s="37">
        <f t="shared" si="13"/>
        <v>4947</v>
      </c>
      <c r="AD17" s="37">
        <f t="shared" si="14"/>
        <v>7761</v>
      </c>
      <c r="AE17" s="37"/>
      <c r="AF17" s="38"/>
      <c r="AG17" s="32"/>
      <c r="AI17" s="48">
        <f t="shared" si="15"/>
        <v>4946.95</v>
      </c>
    </row>
    <row r="18" spans="1:35" s="4" customFormat="1" ht="27" hidden="1" customHeight="1">
      <c r="A18" s="17" t="s">
        <v>58</v>
      </c>
      <c r="B18" s="22" t="str">
        <f>VLOOKUP(A18,[1]Sheet2!$AQ$1:$AR$250,2,FALSE)</f>
        <v>440113000</v>
      </c>
      <c r="C18" s="23">
        <v>205340</v>
      </c>
      <c r="D18" s="23">
        <v>155831</v>
      </c>
      <c r="E18" s="23">
        <f>VLOOKUP(A18,[1]Sheet2!$AM$2:$AO$125,2,FALSE)</f>
        <v>140</v>
      </c>
      <c r="F18" s="23">
        <v>49509</v>
      </c>
      <c r="G18" s="23">
        <f>VLOOKUP(A18,[1]Sheet2!$AM$2:$AO$125,3,FALSE)</f>
        <v>89</v>
      </c>
      <c r="H18" s="24">
        <v>1150</v>
      </c>
      <c r="I18" s="24">
        <v>1950</v>
      </c>
      <c r="J18" s="26">
        <v>0.5</v>
      </c>
      <c r="K18" s="23">
        <f t="shared" si="1"/>
        <v>27575</v>
      </c>
      <c r="L18" s="23">
        <f t="shared" si="2"/>
        <v>13787</v>
      </c>
      <c r="M18" s="23">
        <f t="shared" si="3"/>
        <v>13788</v>
      </c>
      <c r="N18" s="23">
        <v>0</v>
      </c>
      <c r="O18" s="23">
        <v>0</v>
      </c>
      <c r="P18" s="23">
        <f>N18*100-O18</f>
        <v>0</v>
      </c>
      <c r="Q18" s="18">
        <v>1150</v>
      </c>
      <c r="R18" s="31">
        <v>0.5</v>
      </c>
      <c r="S18" s="23">
        <f t="shared" si="4"/>
        <v>0</v>
      </c>
      <c r="T18" s="23">
        <f t="shared" si="5"/>
        <v>0</v>
      </c>
      <c r="U18" s="23">
        <f t="shared" si="6"/>
        <v>0</v>
      </c>
      <c r="V18" s="23">
        <f t="shared" si="7"/>
        <v>33</v>
      </c>
      <c r="W18" s="23">
        <f t="shared" si="8"/>
        <v>17</v>
      </c>
      <c r="X18" s="23">
        <f t="shared" si="9"/>
        <v>16</v>
      </c>
      <c r="Y18" s="23">
        <f t="shared" si="10"/>
        <v>27542</v>
      </c>
      <c r="Z18" s="37">
        <f t="shared" si="11"/>
        <v>13770</v>
      </c>
      <c r="AA18" s="37">
        <v>0</v>
      </c>
      <c r="AB18" s="37">
        <f t="shared" si="12"/>
        <v>13770</v>
      </c>
      <c r="AC18" s="37">
        <f t="shared" si="13"/>
        <v>5360</v>
      </c>
      <c r="AD18" s="37">
        <f t="shared" si="14"/>
        <v>8410</v>
      </c>
      <c r="AE18" s="37"/>
      <c r="AF18" s="38"/>
      <c r="AG18" s="32"/>
      <c r="AI18" s="48">
        <f t="shared" si="15"/>
        <v>5360.37</v>
      </c>
    </row>
    <row r="19" spans="1:35" s="4" customFormat="1" ht="27" hidden="1" customHeight="1">
      <c r="A19" s="17" t="s">
        <v>59</v>
      </c>
      <c r="B19" s="22" t="str">
        <f>VLOOKUP(A19,[1]Sheet2!$AQ$1:$AR$250,2,FALSE)</f>
        <v>440115000</v>
      </c>
      <c r="C19" s="23">
        <v>68438</v>
      </c>
      <c r="D19" s="23">
        <v>51156</v>
      </c>
      <c r="E19" s="23">
        <f>VLOOKUP(A19,[1]Sheet2!$AM$2:$AO$125,2,FALSE)</f>
        <v>64</v>
      </c>
      <c r="F19" s="23">
        <v>17282</v>
      </c>
      <c r="G19" s="23">
        <f>VLOOKUP(A19,[1]Sheet2!$AM$2:$AO$125,3,FALSE)</f>
        <v>18</v>
      </c>
      <c r="H19" s="24">
        <v>1150</v>
      </c>
      <c r="I19" s="24">
        <v>1950</v>
      </c>
      <c r="J19" s="26">
        <v>0.5</v>
      </c>
      <c r="K19" s="23">
        <f t="shared" si="1"/>
        <v>9253</v>
      </c>
      <c r="L19" s="23">
        <f t="shared" si="2"/>
        <v>4626</v>
      </c>
      <c r="M19" s="23">
        <f t="shared" si="3"/>
        <v>4627</v>
      </c>
      <c r="N19" s="23">
        <v>1</v>
      </c>
      <c r="O19" s="23">
        <v>0</v>
      </c>
      <c r="P19" s="23">
        <v>0</v>
      </c>
      <c r="Q19" s="18">
        <v>1150</v>
      </c>
      <c r="R19" s="31">
        <v>0.5</v>
      </c>
      <c r="S19" s="23">
        <f t="shared" si="4"/>
        <v>0</v>
      </c>
      <c r="T19" s="23">
        <f t="shared" si="5"/>
        <v>0</v>
      </c>
      <c r="U19" s="23">
        <f t="shared" si="6"/>
        <v>0</v>
      </c>
      <c r="V19" s="23">
        <f t="shared" si="7"/>
        <v>11</v>
      </c>
      <c r="W19" s="23">
        <f t="shared" si="8"/>
        <v>5</v>
      </c>
      <c r="X19" s="23">
        <f t="shared" si="9"/>
        <v>6</v>
      </c>
      <c r="Y19" s="23">
        <f t="shared" si="10"/>
        <v>9242</v>
      </c>
      <c r="Z19" s="37">
        <f t="shared" si="11"/>
        <v>4621</v>
      </c>
      <c r="AA19" s="37">
        <v>0</v>
      </c>
      <c r="AB19" s="37">
        <f t="shared" si="12"/>
        <v>4621</v>
      </c>
      <c r="AC19" s="37">
        <f t="shared" si="13"/>
        <v>1799</v>
      </c>
      <c r="AD19" s="37">
        <f t="shared" si="14"/>
        <v>2822</v>
      </c>
      <c r="AE19" s="37"/>
      <c r="AF19" s="38"/>
      <c r="AG19" s="32"/>
      <c r="AI19" s="48">
        <f t="shared" si="15"/>
        <v>1798.86</v>
      </c>
    </row>
    <row r="20" spans="1:35" s="4" customFormat="1" ht="27" hidden="1" customHeight="1">
      <c r="A20" s="17" t="s">
        <v>60</v>
      </c>
      <c r="B20" s="22" t="str">
        <f>VLOOKUP(A20,[1]Sheet2!$AQ$1:$AR$250,2,FALSE)</f>
        <v>440117000</v>
      </c>
      <c r="C20" s="23">
        <v>78350</v>
      </c>
      <c r="D20" s="23">
        <v>58050</v>
      </c>
      <c r="E20" s="23">
        <f>VLOOKUP(A20,[1]Sheet2!$AM$2:$AO$125,2,FALSE)</f>
        <v>126</v>
      </c>
      <c r="F20" s="23">
        <v>20300</v>
      </c>
      <c r="G20" s="23">
        <f>VLOOKUP(A20,[1]Sheet2!$AM$2:$AO$125,3,FALSE)</f>
        <v>62</v>
      </c>
      <c r="H20" s="24">
        <v>1150</v>
      </c>
      <c r="I20" s="24">
        <v>1950</v>
      </c>
      <c r="J20" s="26">
        <v>0.5</v>
      </c>
      <c r="K20" s="23">
        <f t="shared" si="1"/>
        <v>10634</v>
      </c>
      <c r="L20" s="23">
        <f t="shared" si="2"/>
        <v>5317</v>
      </c>
      <c r="M20" s="23">
        <f t="shared" si="3"/>
        <v>5317</v>
      </c>
      <c r="N20" s="23">
        <v>1</v>
      </c>
      <c r="O20" s="23">
        <v>92</v>
      </c>
      <c r="P20" s="23">
        <f>N20*100-O20</f>
        <v>8</v>
      </c>
      <c r="Q20" s="18">
        <v>1150</v>
      </c>
      <c r="R20" s="31">
        <v>0.5</v>
      </c>
      <c r="S20" s="23">
        <f t="shared" si="4"/>
        <v>1</v>
      </c>
      <c r="T20" s="23">
        <f t="shared" si="5"/>
        <v>0</v>
      </c>
      <c r="U20" s="23">
        <f t="shared" si="6"/>
        <v>1</v>
      </c>
      <c r="V20" s="23">
        <f t="shared" si="7"/>
        <v>27</v>
      </c>
      <c r="W20" s="23">
        <f t="shared" si="8"/>
        <v>13</v>
      </c>
      <c r="X20" s="23">
        <f t="shared" si="9"/>
        <v>14</v>
      </c>
      <c r="Y20" s="23">
        <f t="shared" si="10"/>
        <v>10608</v>
      </c>
      <c r="Z20" s="37">
        <f t="shared" si="11"/>
        <v>5304</v>
      </c>
      <c r="AA20" s="37">
        <v>0</v>
      </c>
      <c r="AB20" s="37">
        <f t="shared" si="12"/>
        <v>5304</v>
      </c>
      <c r="AC20" s="37">
        <f t="shared" si="13"/>
        <v>2065</v>
      </c>
      <c r="AD20" s="37">
        <f t="shared" si="14"/>
        <v>3239</v>
      </c>
      <c r="AE20" s="37"/>
      <c r="AF20" s="38"/>
      <c r="AG20" s="32"/>
      <c r="AI20" s="48">
        <f t="shared" si="15"/>
        <v>2064.73</v>
      </c>
    </row>
    <row r="21" spans="1:35" s="4" customFormat="1" ht="27" hidden="1" customHeight="1">
      <c r="A21" s="17" t="s">
        <v>61</v>
      </c>
      <c r="B21" s="22" t="str">
        <f>VLOOKUP(A21,[1]Sheet2!$AQ$1:$AR$250,2,FALSE)</f>
        <v>440118000</v>
      </c>
      <c r="C21" s="23">
        <v>145050</v>
      </c>
      <c r="D21" s="23">
        <v>110036</v>
      </c>
      <c r="E21" s="23">
        <f>VLOOKUP(A21,[1]Sheet2!$AM$2:$AO$125,2,FALSE)</f>
        <v>192</v>
      </c>
      <c r="F21" s="23">
        <v>35014</v>
      </c>
      <c r="G21" s="23">
        <f>VLOOKUP(A21,[1]Sheet2!$AM$2:$AO$125,3,FALSE)</f>
        <v>42</v>
      </c>
      <c r="H21" s="24">
        <v>1150</v>
      </c>
      <c r="I21" s="24">
        <v>1950</v>
      </c>
      <c r="J21" s="26">
        <v>0.5</v>
      </c>
      <c r="K21" s="23">
        <f t="shared" si="1"/>
        <v>19482</v>
      </c>
      <c r="L21" s="23">
        <f t="shared" si="2"/>
        <v>9741</v>
      </c>
      <c r="M21" s="23">
        <f t="shared" si="3"/>
        <v>9741</v>
      </c>
      <c r="N21" s="23">
        <v>8</v>
      </c>
      <c r="O21" s="23">
        <v>553</v>
      </c>
      <c r="P21" s="23">
        <f>N21*100-O21</f>
        <v>247</v>
      </c>
      <c r="Q21" s="18">
        <v>1150</v>
      </c>
      <c r="R21" s="31">
        <v>0.5</v>
      </c>
      <c r="S21" s="23">
        <f t="shared" si="4"/>
        <v>28</v>
      </c>
      <c r="T21" s="23">
        <f t="shared" si="5"/>
        <v>14</v>
      </c>
      <c r="U21" s="23">
        <f t="shared" si="6"/>
        <v>14</v>
      </c>
      <c r="V21" s="23">
        <f t="shared" si="7"/>
        <v>30</v>
      </c>
      <c r="W21" s="23">
        <f t="shared" si="8"/>
        <v>15</v>
      </c>
      <c r="X21" s="23">
        <f t="shared" si="9"/>
        <v>15</v>
      </c>
      <c r="Y21" s="23">
        <f t="shared" si="10"/>
        <v>19480</v>
      </c>
      <c r="Z21" s="37">
        <f t="shared" si="11"/>
        <v>9740</v>
      </c>
      <c r="AA21" s="37">
        <v>0</v>
      </c>
      <c r="AB21" s="37">
        <f t="shared" si="12"/>
        <v>9740</v>
      </c>
      <c r="AC21" s="37">
        <f t="shared" si="13"/>
        <v>3792</v>
      </c>
      <c r="AD21" s="37">
        <f t="shared" si="14"/>
        <v>5948</v>
      </c>
      <c r="AE21" s="37"/>
      <c r="AF21" s="38"/>
      <c r="AG21" s="32"/>
      <c r="AI21" s="48">
        <f t="shared" si="15"/>
        <v>3791.57</v>
      </c>
    </row>
    <row r="22" spans="1:35" s="4" customFormat="1" ht="27" hidden="1" customHeight="1">
      <c r="A22" s="19" t="s">
        <v>62</v>
      </c>
      <c r="B22" s="19"/>
      <c r="C22" s="20"/>
      <c r="D22" s="20"/>
      <c r="E22" s="20"/>
      <c r="F22" s="20"/>
      <c r="G22" s="20"/>
      <c r="H22" s="21"/>
      <c r="I22" s="21"/>
      <c r="J22" s="27"/>
      <c r="K22" s="20">
        <f t="shared" si="1"/>
        <v>0</v>
      </c>
      <c r="L22" s="20">
        <f t="shared" si="2"/>
        <v>0</v>
      </c>
      <c r="M22" s="20">
        <f t="shared" si="3"/>
        <v>0</v>
      </c>
      <c r="N22" s="20">
        <v>0</v>
      </c>
      <c r="O22" s="20">
        <v>0</v>
      </c>
      <c r="P22" s="20">
        <v>0</v>
      </c>
      <c r="Q22" s="30"/>
      <c r="R22" s="27"/>
      <c r="S22" s="20">
        <v>0</v>
      </c>
      <c r="T22" s="20">
        <v>0</v>
      </c>
      <c r="U22" s="20">
        <v>0</v>
      </c>
      <c r="V22" s="20"/>
      <c r="W22" s="20"/>
      <c r="X22" s="20"/>
      <c r="Y22" s="20">
        <f t="shared" ref="Y22:Y29" si="16">K22+S22</f>
        <v>0</v>
      </c>
      <c r="Z22" s="35">
        <f>SUM(Z23:Z29)</f>
        <v>0</v>
      </c>
      <c r="AA22" s="35">
        <v>0</v>
      </c>
      <c r="AB22" s="35">
        <f>SUM(AB23:AB29)</f>
        <v>0</v>
      </c>
      <c r="AC22" s="35"/>
      <c r="AD22" s="35"/>
      <c r="AE22" s="35"/>
      <c r="AF22" s="36"/>
      <c r="AG22" s="32">
        <v>1</v>
      </c>
      <c r="AI22" s="47"/>
    </row>
    <row r="23" spans="1:35" s="4" customFormat="1" ht="27" hidden="1" customHeight="1">
      <c r="A23" s="22" t="s">
        <v>63</v>
      </c>
      <c r="B23" s="22">
        <v>602001</v>
      </c>
      <c r="C23" s="23"/>
      <c r="D23" s="23"/>
      <c r="E23" s="23"/>
      <c r="F23" s="23"/>
      <c r="G23" s="23"/>
      <c r="H23" s="24"/>
      <c r="I23" s="24"/>
      <c r="J23" s="26"/>
      <c r="K23" s="23">
        <f t="shared" si="1"/>
        <v>0</v>
      </c>
      <c r="L23" s="23">
        <f t="shared" si="2"/>
        <v>0</v>
      </c>
      <c r="M23" s="23">
        <f t="shared" si="3"/>
        <v>0</v>
      </c>
      <c r="N23" s="23">
        <v>0</v>
      </c>
      <c r="O23" s="23">
        <v>0</v>
      </c>
      <c r="P23" s="23" t="s">
        <v>64</v>
      </c>
      <c r="Q23" s="18"/>
      <c r="R23" s="31"/>
      <c r="S23" s="23">
        <v>0</v>
      </c>
      <c r="T23" s="23">
        <v>0</v>
      </c>
      <c r="U23" s="23">
        <f t="shared" ref="U23:U29" si="17">S23-T23</f>
        <v>0</v>
      </c>
      <c r="V23" s="23"/>
      <c r="W23" s="23"/>
      <c r="X23" s="23"/>
      <c r="Y23" s="23">
        <f t="shared" si="16"/>
        <v>0</v>
      </c>
      <c r="Z23" s="37">
        <f t="shared" ref="Z23:Z29" si="18">L23+T23</f>
        <v>0</v>
      </c>
      <c r="AA23" s="37">
        <v>0</v>
      </c>
      <c r="AB23" s="37"/>
      <c r="AC23" s="37"/>
      <c r="AD23" s="37"/>
      <c r="AE23" s="37"/>
      <c r="AF23" s="38"/>
      <c r="AG23" s="32"/>
      <c r="AI23" s="48"/>
    </row>
    <row r="24" spans="1:35" s="4" customFormat="1" ht="27" hidden="1" customHeight="1">
      <c r="A24" s="17" t="s">
        <v>65</v>
      </c>
      <c r="B24" s="17">
        <v>602002</v>
      </c>
      <c r="C24" s="23"/>
      <c r="D24" s="23"/>
      <c r="E24" s="23"/>
      <c r="F24" s="23"/>
      <c r="G24" s="23"/>
      <c r="H24" s="24"/>
      <c r="I24" s="24"/>
      <c r="J24" s="26"/>
      <c r="K24" s="23">
        <f t="shared" si="1"/>
        <v>0</v>
      </c>
      <c r="L24" s="23">
        <f t="shared" si="2"/>
        <v>0</v>
      </c>
      <c r="M24" s="23">
        <f t="shared" si="3"/>
        <v>0</v>
      </c>
      <c r="N24" s="23">
        <v>0</v>
      </c>
      <c r="O24" s="23">
        <v>0</v>
      </c>
      <c r="P24" s="23">
        <v>0</v>
      </c>
      <c r="Q24" s="18"/>
      <c r="R24" s="31"/>
      <c r="S24" s="23">
        <v>0</v>
      </c>
      <c r="T24" s="23">
        <v>0</v>
      </c>
      <c r="U24" s="23">
        <f t="shared" si="17"/>
        <v>0</v>
      </c>
      <c r="V24" s="23"/>
      <c r="W24" s="23"/>
      <c r="X24" s="23"/>
      <c r="Y24" s="23">
        <f t="shared" si="16"/>
        <v>0</v>
      </c>
      <c r="Z24" s="37">
        <f t="shared" si="18"/>
        <v>0</v>
      </c>
      <c r="AA24" s="37">
        <v>0</v>
      </c>
      <c r="AB24" s="37"/>
      <c r="AC24" s="37"/>
      <c r="AD24" s="37"/>
      <c r="AE24" s="37"/>
      <c r="AF24" s="38"/>
      <c r="AG24" s="32"/>
      <c r="AI24" s="48"/>
    </row>
    <row r="25" spans="1:35" s="4" customFormat="1" ht="27" hidden="1" customHeight="1">
      <c r="A25" s="17" t="s">
        <v>66</v>
      </c>
      <c r="B25" s="17">
        <v>602003</v>
      </c>
      <c r="C25" s="23"/>
      <c r="D25" s="23"/>
      <c r="E25" s="23"/>
      <c r="F25" s="23"/>
      <c r="G25" s="23"/>
      <c r="H25" s="24" t="s">
        <v>67</v>
      </c>
      <c r="I25" s="24"/>
      <c r="J25" s="26"/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18"/>
      <c r="R25" s="31"/>
      <c r="S25" s="23">
        <v>0</v>
      </c>
      <c r="T25" s="23">
        <v>0</v>
      </c>
      <c r="U25" s="23">
        <f t="shared" si="17"/>
        <v>0</v>
      </c>
      <c r="V25" s="23"/>
      <c r="W25" s="23"/>
      <c r="X25" s="23"/>
      <c r="Y25" s="23">
        <f t="shared" si="16"/>
        <v>0</v>
      </c>
      <c r="Z25" s="37">
        <f t="shared" si="18"/>
        <v>0</v>
      </c>
      <c r="AA25" s="37">
        <v>0</v>
      </c>
      <c r="AB25" s="37"/>
      <c r="AC25" s="37"/>
      <c r="AD25" s="37"/>
      <c r="AE25" s="37"/>
      <c r="AF25" s="38"/>
      <c r="AG25" s="32"/>
      <c r="AI25" s="48"/>
    </row>
    <row r="26" spans="1:35" s="4" customFormat="1" ht="27" hidden="1" customHeight="1">
      <c r="A26" s="17" t="s">
        <v>68</v>
      </c>
      <c r="B26" s="17">
        <v>602004</v>
      </c>
      <c r="C26" s="23"/>
      <c r="D26" s="23"/>
      <c r="E26" s="23"/>
      <c r="F26" s="23"/>
      <c r="G26" s="23"/>
      <c r="H26" s="24"/>
      <c r="I26" s="24"/>
      <c r="J26" s="26"/>
      <c r="K26" s="23">
        <f>ROUND((D26*H26+F26*I26)/10000,0)</f>
        <v>0</v>
      </c>
      <c r="L26" s="23">
        <f>ROUND((H26*D26*J26+I26*F26*J26)/10000,0)</f>
        <v>0</v>
      </c>
      <c r="M26" s="23">
        <f>K26-L26</f>
        <v>0</v>
      </c>
      <c r="N26" s="23">
        <v>0</v>
      </c>
      <c r="O26" s="23">
        <v>0</v>
      </c>
      <c r="P26" s="23" t="s">
        <v>64</v>
      </c>
      <c r="Q26" s="18"/>
      <c r="R26" s="31"/>
      <c r="S26" s="23">
        <v>0</v>
      </c>
      <c r="T26" s="23">
        <v>0</v>
      </c>
      <c r="U26" s="23">
        <f t="shared" si="17"/>
        <v>0</v>
      </c>
      <c r="V26" s="23"/>
      <c r="W26" s="23"/>
      <c r="X26" s="23"/>
      <c r="Y26" s="23">
        <f t="shared" si="16"/>
        <v>0</v>
      </c>
      <c r="Z26" s="37">
        <f t="shared" si="18"/>
        <v>0</v>
      </c>
      <c r="AA26" s="37">
        <v>0</v>
      </c>
      <c r="AB26" s="37"/>
      <c r="AC26" s="37"/>
      <c r="AD26" s="37"/>
      <c r="AE26" s="37"/>
      <c r="AF26" s="38"/>
      <c r="AG26" s="32"/>
      <c r="AI26" s="48"/>
    </row>
    <row r="27" spans="1:35" s="4" customFormat="1" ht="27" hidden="1" customHeight="1">
      <c r="A27" s="17" t="s">
        <v>69</v>
      </c>
      <c r="B27" s="17">
        <v>602005</v>
      </c>
      <c r="C27" s="23"/>
      <c r="D27" s="23"/>
      <c r="E27" s="23"/>
      <c r="F27" s="23"/>
      <c r="G27" s="23"/>
      <c r="H27" s="24"/>
      <c r="I27" s="24"/>
      <c r="J27" s="26"/>
      <c r="K27" s="23">
        <f>ROUND((D27*H27+F27*I27)/10000,0)</f>
        <v>0</v>
      </c>
      <c r="L27" s="23">
        <f>ROUND((H27*D27*J27+I27*F27*J27)/10000,0)</f>
        <v>0</v>
      </c>
      <c r="M27" s="23">
        <f>K27-L27</f>
        <v>0</v>
      </c>
      <c r="N27" s="23">
        <v>0</v>
      </c>
      <c r="O27" s="23">
        <v>0</v>
      </c>
      <c r="P27" s="23">
        <v>0</v>
      </c>
      <c r="Q27" s="18"/>
      <c r="R27" s="31"/>
      <c r="S27" s="23">
        <v>0</v>
      </c>
      <c r="T27" s="23">
        <v>0</v>
      </c>
      <c r="U27" s="23">
        <f t="shared" si="17"/>
        <v>0</v>
      </c>
      <c r="V27" s="23"/>
      <c r="W27" s="23"/>
      <c r="X27" s="23"/>
      <c r="Y27" s="23">
        <f t="shared" si="16"/>
        <v>0</v>
      </c>
      <c r="Z27" s="37">
        <f t="shared" si="18"/>
        <v>0</v>
      </c>
      <c r="AA27" s="37">
        <v>0</v>
      </c>
      <c r="AB27" s="37"/>
      <c r="AC27" s="37"/>
      <c r="AD27" s="37"/>
      <c r="AE27" s="37"/>
      <c r="AF27" s="38"/>
      <c r="AG27" s="32"/>
      <c r="AI27" s="48"/>
    </row>
    <row r="28" spans="1:35" s="4" customFormat="1" ht="27" hidden="1" customHeight="1">
      <c r="A28" s="17" t="s">
        <v>70</v>
      </c>
      <c r="B28" s="17">
        <v>602006</v>
      </c>
      <c r="C28" s="23"/>
      <c r="D28" s="23"/>
      <c r="E28" s="23"/>
      <c r="F28" s="23"/>
      <c r="G28" s="23"/>
      <c r="H28" s="24"/>
      <c r="I28" s="24"/>
      <c r="J28" s="26"/>
      <c r="K28" s="23">
        <f>ROUND((D28*H28+F28*I28)/10000,0)</f>
        <v>0</v>
      </c>
      <c r="L28" s="23">
        <f>ROUND((H28*D28*J28+I28*F28*J28)/10000,0)</f>
        <v>0</v>
      </c>
      <c r="M28" s="23">
        <f>K28-L28</f>
        <v>0</v>
      </c>
      <c r="N28" s="23">
        <v>0</v>
      </c>
      <c r="O28" s="23">
        <v>0</v>
      </c>
      <c r="P28" s="23">
        <v>0</v>
      </c>
      <c r="Q28" s="18"/>
      <c r="R28" s="31"/>
      <c r="S28" s="23">
        <v>0</v>
      </c>
      <c r="T28" s="23">
        <v>0</v>
      </c>
      <c r="U28" s="23">
        <f t="shared" si="17"/>
        <v>0</v>
      </c>
      <c r="V28" s="23"/>
      <c r="W28" s="23"/>
      <c r="X28" s="23"/>
      <c r="Y28" s="23">
        <f t="shared" si="16"/>
        <v>0</v>
      </c>
      <c r="Z28" s="37">
        <f t="shared" si="18"/>
        <v>0</v>
      </c>
      <c r="AA28" s="37">
        <v>0</v>
      </c>
      <c r="AB28" s="37"/>
      <c r="AC28" s="37"/>
      <c r="AD28" s="37"/>
      <c r="AE28" s="37"/>
      <c r="AF28" s="38"/>
      <c r="AG28" s="32"/>
      <c r="AI28" s="48"/>
    </row>
    <row r="29" spans="1:35" s="4" customFormat="1" ht="27" hidden="1" customHeight="1">
      <c r="A29" s="17" t="s">
        <v>71</v>
      </c>
      <c r="B29" s="17">
        <v>602007</v>
      </c>
      <c r="C29" s="23"/>
      <c r="D29" s="23"/>
      <c r="E29" s="23"/>
      <c r="F29" s="23"/>
      <c r="G29" s="23"/>
      <c r="H29" s="24"/>
      <c r="I29" s="24"/>
      <c r="J29" s="26"/>
      <c r="K29" s="23">
        <f>ROUND((D29*H29+F29*I29)/10000,0)</f>
        <v>0</v>
      </c>
      <c r="L29" s="23">
        <f>ROUND((H29*D29*J29+I29*F29*J29)/10000,0)</f>
        <v>0</v>
      </c>
      <c r="M29" s="23">
        <f>K29-L29</f>
        <v>0</v>
      </c>
      <c r="N29" s="23">
        <v>0</v>
      </c>
      <c r="O29" s="23">
        <v>0</v>
      </c>
      <c r="P29" s="23">
        <v>0</v>
      </c>
      <c r="Q29" s="18"/>
      <c r="R29" s="31"/>
      <c r="S29" s="23">
        <v>0</v>
      </c>
      <c r="T29" s="23">
        <v>0</v>
      </c>
      <c r="U29" s="23">
        <f t="shared" si="17"/>
        <v>0</v>
      </c>
      <c r="V29" s="23"/>
      <c r="W29" s="23"/>
      <c r="X29" s="23"/>
      <c r="Y29" s="23">
        <f t="shared" si="16"/>
        <v>0</v>
      </c>
      <c r="Z29" s="37">
        <f t="shared" si="18"/>
        <v>0</v>
      </c>
      <c r="AA29" s="37">
        <v>0</v>
      </c>
      <c r="AB29" s="37"/>
      <c r="AC29" s="37"/>
      <c r="AD29" s="37"/>
      <c r="AE29" s="37"/>
      <c r="AF29" s="38"/>
      <c r="AG29" s="32"/>
      <c r="AI29" s="48"/>
    </row>
    <row r="30" spans="1:35" s="4" customFormat="1" ht="27" hidden="1" customHeight="1">
      <c r="A30" s="19" t="s">
        <v>72</v>
      </c>
      <c r="B30" s="19"/>
      <c r="C30" s="20">
        <v>250694</v>
      </c>
      <c r="D30" s="20">
        <v>181989</v>
      </c>
      <c r="E30" s="20">
        <f>SUM(E31:E34)</f>
        <v>180</v>
      </c>
      <c r="F30" s="20">
        <v>68705</v>
      </c>
      <c r="G30" s="20">
        <f>SUM(G31:G34)</f>
        <v>28</v>
      </c>
      <c r="H30" s="21">
        <v>1150</v>
      </c>
      <c r="I30" s="21">
        <v>1950</v>
      </c>
      <c r="J30" s="27" t="s">
        <v>48</v>
      </c>
      <c r="K30" s="20">
        <f>SUM(K31:K34)</f>
        <v>34327</v>
      </c>
      <c r="L30" s="20">
        <f>SUM(L31:L34)</f>
        <v>17163</v>
      </c>
      <c r="M30" s="20">
        <f>SUM(M31:M34)</f>
        <v>17164</v>
      </c>
      <c r="N30" s="20">
        <v>4</v>
      </c>
      <c r="O30" s="20">
        <v>108</v>
      </c>
      <c r="P30" s="20">
        <f>SUM(P31:P34)</f>
        <v>292</v>
      </c>
      <c r="Q30" s="30">
        <v>1150</v>
      </c>
      <c r="R30" s="27" t="s">
        <v>48</v>
      </c>
      <c r="S30" s="20">
        <f t="shared" ref="S30:Z30" si="19">SUM(S31:S34)</f>
        <v>34</v>
      </c>
      <c r="T30" s="20">
        <f t="shared" si="19"/>
        <v>17</v>
      </c>
      <c r="U30" s="20">
        <f t="shared" si="19"/>
        <v>17</v>
      </c>
      <c r="V30" s="20">
        <f t="shared" si="19"/>
        <v>26</v>
      </c>
      <c r="W30" s="20">
        <f t="shared" si="19"/>
        <v>14</v>
      </c>
      <c r="X30" s="20">
        <f t="shared" si="19"/>
        <v>12</v>
      </c>
      <c r="Y30" s="20">
        <f t="shared" si="19"/>
        <v>34335</v>
      </c>
      <c r="Z30" s="35">
        <f t="shared" si="19"/>
        <v>17166</v>
      </c>
      <c r="AA30" s="35">
        <v>0</v>
      </c>
      <c r="AB30" s="35">
        <f>SUM(AB31:AB34)</f>
        <v>17166</v>
      </c>
      <c r="AC30" s="35">
        <f>SUM(AC31:AC34)</f>
        <v>6682</v>
      </c>
      <c r="AD30" s="35">
        <f>SUM(AD31:AD34)</f>
        <v>10484</v>
      </c>
      <c r="AE30" s="35">
        <f>SUM(AE31:AE34)</f>
        <v>0</v>
      </c>
      <c r="AF30" s="36"/>
      <c r="AG30" s="32">
        <v>1</v>
      </c>
      <c r="AI30" s="47">
        <f>SUM(AI31:AI34)</f>
        <v>6682.35</v>
      </c>
    </row>
    <row r="31" spans="1:35" s="4" customFormat="1" ht="27" hidden="1" customHeight="1">
      <c r="A31" s="22" t="s">
        <v>73</v>
      </c>
      <c r="B31" s="22" t="str">
        <f>VLOOKUP(A31,[1]Sheet2!$AQ$1:$AR$250,2,FALSE)</f>
        <v>440400000</v>
      </c>
      <c r="C31" s="23">
        <v>2454</v>
      </c>
      <c r="D31" s="23">
        <v>597</v>
      </c>
      <c r="E31" s="23">
        <v>0</v>
      </c>
      <c r="F31" s="23">
        <v>1857</v>
      </c>
      <c r="G31" s="23">
        <v>0</v>
      </c>
      <c r="H31" s="24">
        <v>1150</v>
      </c>
      <c r="I31" s="24">
        <v>1950</v>
      </c>
      <c r="J31" s="26">
        <v>0.5</v>
      </c>
      <c r="K31" s="23">
        <f>ROUND((D31*H31+F31*I31)/10000,0)</f>
        <v>431</v>
      </c>
      <c r="L31" s="23">
        <f>ROUND((H31*D31*J31+I31*F31*J31)/10000,0)</f>
        <v>215</v>
      </c>
      <c r="M31" s="23">
        <f>K31-L31</f>
        <v>216</v>
      </c>
      <c r="N31" s="23">
        <v>0</v>
      </c>
      <c r="O31" s="23">
        <v>0</v>
      </c>
      <c r="P31" s="23">
        <f>N31*100-O31</f>
        <v>0</v>
      </c>
      <c r="Q31" s="18">
        <v>1150</v>
      </c>
      <c r="R31" s="31">
        <v>0.5</v>
      </c>
      <c r="S31" s="23">
        <f>ROUND(P31*Q31/10000,0)</f>
        <v>0</v>
      </c>
      <c r="T31" s="23">
        <f>ROUND(P31*Q31*R31/10000,0)</f>
        <v>0</v>
      </c>
      <c r="U31" s="23">
        <f>S31-T31</f>
        <v>0</v>
      </c>
      <c r="V31" s="23">
        <f>ROUND((E31*H31+G31*I31)/10000,0)</f>
        <v>0</v>
      </c>
      <c r="W31" s="23">
        <f>ROUND((E31*H31+G31*I31)*J31/10000,0)</f>
        <v>0</v>
      </c>
      <c r="X31" s="23">
        <f>V31-W31</f>
        <v>0</v>
      </c>
      <c r="Y31" s="23">
        <f t="shared" ref="Y31:Z34" si="20">K31+S31-V31</f>
        <v>431</v>
      </c>
      <c r="Z31" s="37">
        <f t="shared" si="20"/>
        <v>215</v>
      </c>
      <c r="AA31" s="37">
        <v>0</v>
      </c>
      <c r="AB31" s="37">
        <f>Z31+AA31</f>
        <v>215</v>
      </c>
      <c r="AC31" s="37">
        <f>ROUND(498337/$AB$8*AB31,0)</f>
        <v>84</v>
      </c>
      <c r="AD31" s="37">
        <f>AB31-AC31</f>
        <v>131</v>
      </c>
      <c r="AE31" s="37"/>
      <c r="AF31" s="38"/>
      <c r="AG31" s="32"/>
      <c r="AI31" s="48">
        <f>ROUND(498337/$AB$8*AB31,2)</f>
        <v>83.69</v>
      </c>
    </row>
    <row r="32" spans="1:35" s="4" customFormat="1" ht="27" hidden="1" customHeight="1">
      <c r="A32" s="17" t="s">
        <v>74</v>
      </c>
      <c r="B32" s="22" t="str">
        <f>VLOOKUP(A32,[1]Sheet2!$AQ$1:$AR$250,2,FALSE)</f>
        <v>440402000</v>
      </c>
      <c r="C32" s="23">
        <v>150020</v>
      </c>
      <c r="D32" s="23">
        <v>109955</v>
      </c>
      <c r="E32" s="23">
        <f>VLOOKUP(A32,[1]Sheet2!$AM$2:$AO$125,2,FALSE)</f>
        <v>59</v>
      </c>
      <c r="F32" s="23">
        <v>40065</v>
      </c>
      <c r="G32" s="23">
        <f>VLOOKUP(A32,[1]Sheet2!$AM$2:$AO$125,3,FALSE)</f>
        <v>22</v>
      </c>
      <c r="H32" s="24">
        <v>1150</v>
      </c>
      <c r="I32" s="24">
        <v>1950</v>
      </c>
      <c r="J32" s="26">
        <v>0.5</v>
      </c>
      <c r="K32" s="23">
        <f>ROUND((D32*H32+F32*I32)/10000,0)</f>
        <v>20458</v>
      </c>
      <c r="L32" s="23">
        <f>ROUND((H32*D32*J32+I32*F32*J32)/10000,0)</f>
        <v>10229</v>
      </c>
      <c r="M32" s="23">
        <f>K32-L32</f>
        <v>10229</v>
      </c>
      <c r="N32" s="23">
        <v>4</v>
      </c>
      <c r="O32" s="23">
        <v>108</v>
      </c>
      <c r="P32" s="23">
        <f>N32*100-O32</f>
        <v>292</v>
      </c>
      <c r="Q32" s="18">
        <v>1150</v>
      </c>
      <c r="R32" s="31">
        <v>0.5</v>
      </c>
      <c r="S32" s="23">
        <f>ROUND(P32*Q32/10000,0)</f>
        <v>34</v>
      </c>
      <c r="T32" s="23">
        <f>ROUND(P32*Q32*R32/10000,0)</f>
        <v>17</v>
      </c>
      <c r="U32" s="23">
        <f>S32-T32</f>
        <v>17</v>
      </c>
      <c r="V32" s="23">
        <f>ROUND((E32*H32+G32*I32)/10000,0)</f>
        <v>11</v>
      </c>
      <c r="W32" s="23">
        <f>ROUND((E32*H32+G32*I32)*J32/10000,0)</f>
        <v>6</v>
      </c>
      <c r="X32" s="23">
        <f>V32-W32</f>
        <v>5</v>
      </c>
      <c r="Y32" s="23">
        <f t="shared" si="20"/>
        <v>20481</v>
      </c>
      <c r="Z32" s="37">
        <f t="shared" si="20"/>
        <v>10240</v>
      </c>
      <c r="AA32" s="37">
        <v>0</v>
      </c>
      <c r="AB32" s="37">
        <f>Z32+AA32</f>
        <v>10240</v>
      </c>
      <c r="AC32" s="37">
        <f>ROUND(498337/$AB$8*AB32,0)</f>
        <v>3986</v>
      </c>
      <c r="AD32" s="37">
        <f>AB32-AC32</f>
        <v>6254</v>
      </c>
      <c r="AE32" s="37"/>
      <c r="AF32" s="38" t="s">
        <v>75</v>
      </c>
      <c r="AG32" s="32"/>
      <c r="AI32" s="48">
        <f>ROUND(498337/$AB$8*AB32,2)</f>
        <v>3986.21</v>
      </c>
    </row>
    <row r="33" spans="1:35" s="4" customFormat="1" ht="27" hidden="1" customHeight="1">
      <c r="A33" s="17" t="s">
        <v>76</v>
      </c>
      <c r="B33" s="22" t="str">
        <f>VLOOKUP(A33,[1]Sheet2!$AQ$1:$AR$250,2,FALSE)</f>
        <v>440404000</v>
      </c>
      <c r="C33" s="23">
        <v>36765</v>
      </c>
      <c r="D33" s="23">
        <v>27198</v>
      </c>
      <c r="E33" s="23">
        <f>VLOOKUP(A33,[1]Sheet2!$AM$2:$AO$125,2,FALSE)</f>
        <v>79</v>
      </c>
      <c r="F33" s="23">
        <v>9567</v>
      </c>
      <c r="G33" s="23">
        <f>VLOOKUP(A33,[1]Sheet2!$AM$2:$AO$125,3,FALSE)</f>
        <v>2</v>
      </c>
      <c r="H33" s="24">
        <v>1150</v>
      </c>
      <c r="I33" s="24">
        <v>1950</v>
      </c>
      <c r="J33" s="26">
        <v>0.5</v>
      </c>
      <c r="K33" s="23">
        <f>ROUND((D33*H33+F33*I33)/10000,0)</f>
        <v>4993</v>
      </c>
      <c r="L33" s="23">
        <f>ROUND((H33*D33*J33+I33*F33*J33)/10000,0)</f>
        <v>2497</v>
      </c>
      <c r="M33" s="23">
        <f>K33-L33</f>
        <v>2496</v>
      </c>
      <c r="N33" s="23">
        <v>0</v>
      </c>
      <c r="O33" s="23">
        <v>0</v>
      </c>
      <c r="P33" s="23">
        <v>0</v>
      </c>
      <c r="Q33" s="18">
        <v>1150</v>
      </c>
      <c r="R33" s="31">
        <v>0.5</v>
      </c>
      <c r="S33" s="23">
        <f>ROUND(P33*Q33/10000,0)</f>
        <v>0</v>
      </c>
      <c r="T33" s="23">
        <f>ROUND(P33*Q33*R33/10000,0)</f>
        <v>0</v>
      </c>
      <c r="U33" s="23">
        <f>S33-T33</f>
        <v>0</v>
      </c>
      <c r="V33" s="23">
        <f>ROUND((E33*H33+G33*I33)/10000,0)</f>
        <v>9</v>
      </c>
      <c r="W33" s="23">
        <f>ROUND((E33*H33+G33*I33)*J33/10000,0)</f>
        <v>5</v>
      </c>
      <c r="X33" s="23">
        <f>V33-W33</f>
        <v>4</v>
      </c>
      <c r="Y33" s="23">
        <f t="shared" si="20"/>
        <v>4984</v>
      </c>
      <c r="Z33" s="37">
        <f t="shared" si="20"/>
        <v>2492</v>
      </c>
      <c r="AA33" s="37">
        <v>0</v>
      </c>
      <c r="AB33" s="37">
        <f>Z33+AA33</f>
        <v>2492</v>
      </c>
      <c r="AC33" s="37">
        <f>ROUND(498337/$AB$8*AB33,0)</f>
        <v>970</v>
      </c>
      <c r="AD33" s="37">
        <f>AB33-AC33</f>
        <v>1522</v>
      </c>
      <c r="AE33" s="37"/>
      <c r="AF33" s="38" t="s">
        <v>77</v>
      </c>
      <c r="AG33" s="32"/>
      <c r="AI33" s="48">
        <f>ROUND(498337/$AB$8*AB33,2)</f>
        <v>970.08</v>
      </c>
    </row>
    <row r="34" spans="1:35" s="4" customFormat="1" ht="27" hidden="1" customHeight="1">
      <c r="A34" s="17" t="s">
        <v>78</v>
      </c>
      <c r="B34" s="22" t="str">
        <f>VLOOKUP(A34,[1]Sheet2!$AQ$1:$AR$250,2,FALSE)</f>
        <v>440403000</v>
      </c>
      <c r="C34" s="23">
        <v>61455</v>
      </c>
      <c r="D34" s="23">
        <v>44239</v>
      </c>
      <c r="E34" s="23">
        <f>VLOOKUP(A34,[1]Sheet2!$AM$2:$AO$125,2,FALSE)</f>
        <v>42</v>
      </c>
      <c r="F34" s="23">
        <v>17216</v>
      </c>
      <c r="G34" s="23">
        <f>VLOOKUP(A34,[1]Sheet2!$AM$2:$AO$125,3,FALSE)</f>
        <v>4</v>
      </c>
      <c r="H34" s="24">
        <v>1150</v>
      </c>
      <c r="I34" s="24">
        <v>1950</v>
      </c>
      <c r="J34" s="26">
        <v>0.5</v>
      </c>
      <c r="K34" s="23">
        <f>ROUND((D34*H34+F34*I34)/10000,0)</f>
        <v>8445</v>
      </c>
      <c r="L34" s="23">
        <f>ROUND((H34*D34*J34+I34*F34*J34)/10000,0)</f>
        <v>4222</v>
      </c>
      <c r="M34" s="23">
        <f>K34-L34</f>
        <v>4223</v>
      </c>
      <c r="N34" s="23">
        <v>0</v>
      </c>
      <c r="O34" s="23">
        <v>0</v>
      </c>
      <c r="P34" s="23">
        <f>N34*100-O34</f>
        <v>0</v>
      </c>
      <c r="Q34" s="18">
        <v>1150</v>
      </c>
      <c r="R34" s="31">
        <v>0.5</v>
      </c>
      <c r="S34" s="23">
        <f>ROUND(P34*Q34/10000,0)</f>
        <v>0</v>
      </c>
      <c r="T34" s="23">
        <f>ROUND(P34*Q34*R34/10000,0)</f>
        <v>0</v>
      </c>
      <c r="U34" s="23">
        <f>S34-T34</f>
        <v>0</v>
      </c>
      <c r="V34" s="23">
        <f>ROUND((E34*H34+G34*I34)/10000,0)</f>
        <v>6</v>
      </c>
      <c r="W34" s="23">
        <f>ROUND((E34*H34+G34*I34)*J34/10000,0)</f>
        <v>3</v>
      </c>
      <c r="X34" s="23">
        <f>V34-W34</f>
        <v>3</v>
      </c>
      <c r="Y34" s="23">
        <f t="shared" si="20"/>
        <v>8439</v>
      </c>
      <c r="Z34" s="37">
        <f t="shared" si="20"/>
        <v>4219</v>
      </c>
      <c r="AA34" s="37">
        <v>0</v>
      </c>
      <c r="AB34" s="37">
        <f>Z34+AA34</f>
        <v>4219</v>
      </c>
      <c r="AC34" s="37">
        <f>ROUND(498337/$AB$8*AB34,0)</f>
        <v>1642</v>
      </c>
      <c r="AD34" s="37">
        <f>AB34-AC34</f>
        <v>2577</v>
      </c>
      <c r="AE34" s="37"/>
      <c r="AF34" s="38"/>
      <c r="AG34" s="32"/>
      <c r="AI34" s="48">
        <f>ROUND(498337/$AB$8*AB34,2)</f>
        <v>1642.37</v>
      </c>
    </row>
    <row r="35" spans="1:35" s="4" customFormat="1" ht="27" hidden="1" customHeight="1">
      <c r="A35" s="19" t="s">
        <v>79</v>
      </c>
      <c r="B35" s="19"/>
      <c r="C35" s="20">
        <v>789333</v>
      </c>
      <c r="D35" s="20">
        <v>560546</v>
      </c>
      <c r="E35" s="20">
        <f>SUM(E36:E42)</f>
        <v>1203</v>
      </c>
      <c r="F35" s="20">
        <v>228787</v>
      </c>
      <c r="G35" s="20">
        <f>SUM(G36:G42)</f>
        <v>252</v>
      </c>
      <c r="H35" s="21">
        <v>1150</v>
      </c>
      <c r="I35" s="21">
        <v>1950</v>
      </c>
      <c r="J35" s="27" t="s">
        <v>48</v>
      </c>
      <c r="K35" s="20">
        <f>SUM(K36:K42)</f>
        <v>109076</v>
      </c>
      <c r="L35" s="20">
        <f>SUM(L36:L42)</f>
        <v>93145</v>
      </c>
      <c r="M35" s="20">
        <f>SUM(M36:M42)</f>
        <v>15931</v>
      </c>
      <c r="N35" s="20">
        <v>65</v>
      </c>
      <c r="O35" s="20">
        <v>3453</v>
      </c>
      <c r="P35" s="20">
        <f>SUM(P36:P42)</f>
        <v>3047</v>
      </c>
      <c r="Q35" s="30">
        <v>1150</v>
      </c>
      <c r="R35" s="27" t="s">
        <v>48</v>
      </c>
      <c r="S35" s="20">
        <f t="shared" ref="S35:Z35" si="21">SUM(S36:S42)</f>
        <v>351</v>
      </c>
      <c r="T35" s="20">
        <f t="shared" si="21"/>
        <v>342</v>
      </c>
      <c r="U35" s="20">
        <f t="shared" si="21"/>
        <v>9</v>
      </c>
      <c r="V35" s="20">
        <f t="shared" si="21"/>
        <v>187</v>
      </c>
      <c r="W35" s="20">
        <f t="shared" si="21"/>
        <v>158</v>
      </c>
      <c r="X35" s="20">
        <f t="shared" si="21"/>
        <v>29</v>
      </c>
      <c r="Y35" s="20">
        <f t="shared" si="21"/>
        <v>109240</v>
      </c>
      <c r="Z35" s="35">
        <f t="shared" si="21"/>
        <v>93329</v>
      </c>
      <c r="AA35" s="35">
        <v>-581</v>
      </c>
      <c r="AB35" s="35">
        <f>SUM(AB36:AB42)</f>
        <v>93080</v>
      </c>
      <c r="AC35" s="35">
        <f>SUM(AC36:AC42)</f>
        <v>36234</v>
      </c>
      <c r="AD35" s="35">
        <f>SUM(AD36:AD42)</f>
        <v>56846</v>
      </c>
      <c r="AE35" s="35">
        <f>SUM(AE36:AE42)</f>
        <v>-332</v>
      </c>
      <c r="AF35" s="36"/>
      <c r="AG35" s="32">
        <v>1</v>
      </c>
      <c r="AI35" s="47">
        <f>SUM(AI36:AI42)</f>
        <v>36234.050000000003</v>
      </c>
    </row>
    <row r="36" spans="1:35" s="4" customFormat="1" ht="27" hidden="1" customHeight="1">
      <c r="A36" s="22" t="s">
        <v>80</v>
      </c>
      <c r="B36" s="22" t="str">
        <f>VLOOKUP(A36,[1]Sheet2!$AQ$1:$AR$250,2,FALSE)</f>
        <v>440500000</v>
      </c>
      <c r="C36" s="23">
        <v>2663</v>
      </c>
      <c r="D36" s="23">
        <v>1310</v>
      </c>
      <c r="E36" s="23">
        <v>0</v>
      </c>
      <c r="F36" s="23">
        <v>1353</v>
      </c>
      <c r="G36" s="23">
        <v>0</v>
      </c>
      <c r="H36" s="24">
        <v>1150</v>
      </c>
      <c r="I36" s="24">
        <v>1950</v>
      </c>
      <c r="J36" s="26">
        <v>0.6</v>
      </c>
      <c r="K36" s="23">
        <f t="shared" ref="K36:K44" si="22">ROUND((D36*H36+F36*I36)/10000,0)</f>
        <v>414</v>
      </c>
      <c r="L36" s="23">
        <f t="shared" ref="L36:L44" si="23">ROUND((H36*D36*J36+I36*F36*J36)/10000,0)</f>
        <v>249</v>
      </c>
      <c r="M36" s="23">
        <f t="shared" ref="M36:M52" si="24">K36-L36</f>
        <v>165</v>
      </c>
      <c r="N36" s="23">
        <v>0</v>
      </c>
      <c r="O36" s="23">
        <v>0</v>
      </c>
      <c r="P36" s="23">
        <f t="shared" ref="P36:P42" si="25">N36*100-O36</f>
        <v>0</v>
      </c>
      <c r="Q36" s="18">
        <v>1150</v>
      </c>
      <c r="R36" s="31">
        <v>0.6</v>
      </c>
      <c r="S36" s="23">
        <f t="shared" ref="S36:S42" si="26">ROUND(P36*Q36/10000,0)</f>
        <v>0</v>
      </c>
      <c r="T36" s="23">
        <f t="shared" ref="T36:T42" si="27">ROUND(P36*Q36*R36/10000,0)</f>
        <v>0</v>
      </c>
      <c r="U36" s="23">
        <f t="shared" ref="U36:U42" si="28">S36-T36</f>
        <v>0</v>
      </c>
      <c r="V36" s="23">
        <f t="shared" ref="V36:V42" si="29">ROUND((E36*H36+G36*I36)/10000,0)</f>
        <v>0</v>
      </c>
      <c r="W36" s="23">
        <f t="shared" ref="W36:W42" si="30">ROUND((E36*H36+G36*I36)*J36/10000,0)</f>
        <v>0</v>
      </c>
      <c r="X36" s="23">
        <f t="shared" ref="X36:X42" si="31">V36-W36</f>
        <v>0</v>
      </c>
      <c r="Y36" s="23">
        <f t="shared" ref="Y36:Y42" si="32">K36+S36-V36</f>
        <v>414</v>
      </c>
      <c r="Z36" s="37">
        <f t="shared" ref="Z36:Z42" si="33">L36+T36-W36</f>
        <v>249</v>
      </c>
      <c r="AA36" s="37">
        <v>-581</v>
      </c>
      <c r="AB36" s="37">
        <v>0</v>
      </c>
      <c r="AC36" s="37">
        <f>ROUND(498337/$AB$8*AB36,0)</f>
        <v>0</v>
      </c>
      <c r="AD36" s="37">
        <f t="shared" ref="AD36:AD42" si="34">AB36-AC36</f>
        <v>0</v>
      </c>
      <c r="AE36" s="37">
        <f>Z36+AA36</f>
        <v>-332</v>
      </c>
      <c r="AF36" s="38"/>
      <c r="AG36" s="32"/>
      <c r="AI36" s="48">
        <f t="shared" ref="AI36:AI42" si="35">ROUND(498337/$AB$8*AB36,2)</f>
        <v>0</v>
      </c>
    </row>
    <row r="37" spans="1:35" s="4" customFormat="1" ht="27" hidden="1" customHeight="1">
      <c r="A37" s="17" t="s">
        <v>81</v>
      </c>
      <c r="B37" s="22" t="str">
        <f>VLOOKUP(A37,[1]Sheet2!$AQ$1:$AR$250,2,FALSE)</f>
        <v>440511000</v>
      </c>
      <c r="C37" s="23">
        <v>111330</v>
      </c>
      <c r="D37" s="23">
        <v>77402</v>
      </c>
      <c r="E37" s="23">
        <f>VLOOKUP(A37,[1]Sheet2!$AM$2:$AO$125,2,FALSE)</f>
        <v>136</v>
      </c>
      <c r="F37" s="23">
        <v>33928</v>
      </c>
      <c r="G37" s="23">
        <f>VLOOKUP(A37,[1]Sheet2!$AM$2:$AO$125,3,FALSE)</f>
        <v>64</v>
      </c>
      <c r="H37" s="24">
        <v>1150</v>
      </c>
      <c r="I37" s="24">
        <v>1950</v>
      </c>
      <c r="J37" s="26">
        <v>0.6</v>
      </c>
      <c r="K37" s="23">
        <f t="shared" si="22"/>
        <v>15517</v>
      </c>
      <c r="L37" s="23">
        <f t="shared" si="23"/>
        <v>9310</v>
      </c>
      <c r="M37" s="23">
        <f t="shared" si="24"/>
        <v>6207</v>
      </c>
      <c r="N37" s="23">
        <v>4</v>
      </c>
      <c r="O37" s="23">
        <v>324</v>
      </c>
      <c r="P37" s="23">
        <f t="shared" si="25"/>
        <v>76</v>
      </c>
      <c r="Q37" s="18">
        <v>1150</v>
      </c>
      <c r="R37" s="31">
        <v>0.6</v>
      </c>
      <c r="S37" s="23">
        <f t="shared" si="26"/>
        <v>9</v>
      </c>
      <c r="T37" s="23">
        <f t="shared" si="27"/>
        <v>5</v>
      </c>
      <c r="U37" s="23">
        <f t="shared" si="28"/>
        <v>4</v>
      </c>
      <c r="V37" s="23">
        <f t="shared" si="29"/>
        <v>28</v>
      </c>
      <c r="W37" s="23">
        <f t="shared" si="30"/>
        <v>17</v>
      </c>
      <c r="X37" s="23">
        <f t="shared" si="31"/>
        <v>11</v>
      </c>
      <c r="Y37" s="23">
        <f t="shared" si="32"/>
        <v>15498</v>
      </c>
      <c r="Z37" s="37">
        <f t="shared" si="33"/>
        <v>9298</v>
      </c>
      <c r="AA37" s="37">
        <v>0</v>
      </c>
      <c r="AB37" s="37">
        <f t="shared" ref="AB37:AB42" si="36">Z37+AA37</f>
        <v>9298</v>
      </c>
      <c r="AC37" s="37">
        <f>ROUND(498337/$AB$8*AB37,0)-1</f>
        <v>3619</v>
      </c>
      <c r="AD37" s="37">
        <f t="shared" si="34"/>
        <v>5679</v>
      </c>
      <c r="AE37" s="37"/>
      <c r="AF37" s="38"/>
      <c r="AG37" s="32"/>
      <c r="AI37" s="49">
        <f t="shared" si="35"/>
        <v>3619.51</v>
      </c>
    </row>
    <row r="38" spans="1:35" s="4" customFormat="1" ht="27" hidden="1" customHeight="1">
      <c r="A38" s="17" t="s">
        <v>82</v>
      </c>
      <c r="B38" s="22" t="str">
        <f>VLOOKUP(A38,[1]Sheet2!$AQ$1:$AR$250,2,FALSE)</f>
        <v>440507000</v>
      </c>
      <c r="C38" s="23">
        <v>86479</v>
      </c>
      <c r="D38" s="23">
        <v>64159</v>
      </c>
      <c r="E38" s="23">
        <f>VLOOKUP(A38,[1]Sheet2!$AM$2:$AO$125,2,FALSE)</f>
        <v>99</v>
      </c>
      <c r="F38" s="23">
        <v>22320</v>
      </c>
      <c r="G38" s="23">
        <f>VLOOKUP(A38,[1]Sheet2!$AM$2:$AO$125,3,FALSE)</f>
        <v>19</v>
      </c>
      <c r="H38" s="24">
        <v>1150</v>
      </c>
      <c r="I38" s="24">
        <v>1950</v>
      </c>
      <c r="J38" s="26">
        <v>0.6</v>
      </c>
      <c r="K38" s="23">
        <f t="shared" si="22"/>
        <v>11731</v>
      </c>
      <c r="L38" s="23">
        <f t="shared" si="23"/>
        <v>7038</v>
      </c>
      <c r="M38" s="23">
        <f t="shared" si="24"/>
        <v>4693</v>
      </c>
      <c r="N38" s="23">
        <v>1</v>
      </c>
      <c r="O38" s="23">
        <v>81</v>
      </c>
      <c r="P38" s="23">
        <f t="shared" si="25"/>
        <v>19</v>
      </c>
      <c r="Q38" s="18">
        <v>1150</v>
      </c>
      <c r="R38" s="31">
        <v>0.6</v>
      </c>
      <c r="S38" s="23">
        <f t="shared" si="26"/>
        <v>2</v>
      </c>
      <c r="T38" s="23">
        <f t="shared" si="27"/>
        <v>1</v>
      </c>
      <c r="U38" s="23">
        <f t="shared" si="28"/>
        <v>1</v>
      </c>
      <c r="V38" s="23">
        <f t="shared" si="29"/>
        <v>15</v>
      </c>
      <c r="W38" s="23">
        <f t="shared" si="30"/>
        <v>9</v>
      </c>
      <c r="X38" s="23">
        <f t="shared" si="31"/>
        <v>6</v>
      </c>
      <c r="Y38" s="23">
        <f t="shared" si="32"/>
        <v>11718</v>
      </c>
      <c r="Z38" s="37">
        <f t="shared" si="33"/>
        <v>7030</v>
      </c>
      <c r="AA38" s="37">
        <v>0</v>
      </c>
      <c r="AB38" s="37">
        <f t="shared" si="36"/>
        <v>7030</v>
      </c>
      <c r="AC38" s="37">
        <f>ROUND(498337/$AB$8*AB38,0)</f>
        <v>2737</v>
      </c>
      <c r="AD38" s="37">
        <f t="shared" si="34"/>
        <v>4293</v>
      </c>
      <c r="AE38" s="37"/>
      <c r="AF38" s="38"/>
      <c r="AG38" s="32"/>
      <c r="AI38" s="48">
        <f t="shared" si="35"/>
        <v>2736.63</v>
      </c>
    </row>
    <row r="39" spans="1:35" s="4" customFormat="1" ht="27" hidden="1" customHeight="1">
      <c r="A39" s="17" t="s">
        <v>83</v>
      </c>
      <c r="B39" s="22" t="str">
        <f>VLOOKUP(A39,[1]Sheet2!$AQ$1:$AR$250,2,FALSE)</f>
        <v>440515000</v>
      </c>
      <c r="C39" s="23">
        <v>103064</v>
      </c>
      <c r="D39" s="23">
        <v>74804</v>
      </c>
      <c r="E39" s="23">
        <f>VLOOKUP(A39,[1]Sheet2!$AM$2:$AO$125,2,FALSE)</f>
        <v>200</v>
      </c>
      <c r="F39" s="23">
        <v>28260</v>
      </c>
      <c r="G39" s="23">
        <f>VLOOKUP(A39,[1]Sheet2!$AM$2:$AO$125,3,FALSE)</f>
        <v>59</v>
      </c>
      <c r="H39" s="24">
        <v>1150</v>
      </c>
      <c r="I39" s="24">
        <v>1950</v>
      </c>
      <c r="J39" s="26">
        <v>0.8</v>
      </c>
      <c r="K39" s="23">
        <f t="shared" si="22"/>
        <v>14113</v>
      </c>
      <c r="L39" s="23">
        <f t="shared" si="23"/>
        <v>11291</v>
      </c>
      <c r="M39" s="23">
        <f t="shared" si="24"/>
        <v>2822</v>
      </c>
      <c r="N39" s="23">
        <v>1</v>
      </c>
      <c r="O39" s="23">
        <v>32</v>
      </c>
      <c r="P39" s="23">
        <f t="shared" si="25"/>
        <v>68</v>
      </c>
      <c r="Q39" s="18">
        <v>1150</v>
      </c>
      <c r="R39" s="31">
        <v>0.8</v>
      </c>
      <c r="S39" s="23">
        <f t="shared" si="26"/>
        <v>8</v>
      </c>
      <c r="T39" s="23">
        <f t="shared" si="27"/>
        <v>6</v>
      </c>
      <c r="U39" s="23">
        <f t="shared" si="28"/>
        <v>2</v>
      </c>
      <c r="V39" s="23">
        <f t="shared" si="29"/>
        <v>35</v>
      </c>
      <c r="W39" s="23">
        <f t="shared" si="30"/>
        <v>28</v>
      </c>
      <c r="X39" s="23">
        <f t="shared" si="31"/>
        <v>7</v>
      </c>
      <c r="Y39" s="23">
        <f t="shared" si="32"/>
        <v>14086</v>
      </c>
      <c r="Z39" s="37">
        <f t="shared" si="33"/>
        <v>11269</v>
      </c>
      <c r="AA39" s="37">
        <v>0</v>
      </c>
      <c r="AB39" s="37">
        <f t="shared" si="36"/>
        <v>11269</v>
      </c>
      <c r="AC39" s="37">
        <f>ROUND(498337/$AB$8*AB39,0)</f>
        <v>4387</v>
      </c>
      <c r="AD39" s="37">
        <f t="shared" si="34"/>
        <v>6882</v>
      </c>
      <c r="AE39" s="37"/>
      <c r="AF39" s="38"/>
      <c r="AG39" s="32"/>
      <c r="AI39" s="48">
        <f t="shared" si="35"/>
        <v>4386.78</v>
      </c>
    </row>
    <row r="40" spans="1:35" s="4" customFormat="1" ht="27" hidden="1" customHeight="1">
      <c r="A40" s="17" t="s">
        <v>84</v>
      </c>
      <c r="B40" s="22" t="str">
        <f>VLOOKUP(A40,[1]Sheet2!$AQ$1:$AR$250,2,FALSE)</f>
        <v>440512000</v>
      </c>
      <c r="C40" s="23">
        <v>35685</v>
      </c>
      <c r="D40" s="23">
        <v>23110</v>
      </c>
      <c r="E40" s="23">
        <f>VLOOKUP(A40,[1]Sheet2!$AM$2:$AO$125,2,FALSE)</f>
        <v>85</v>
      </c>
      <c r="F40" s="23">
        <v>12575</v>
      </c>
      <c r="G40" s="23">
        <f>VLOOKUP(A40,[1]Sheet2!$AM$2:$AO$125,3,FALSE)</f>
        <v>19</v>
      </c>
      <c r="H40" s="24">
        <v>1150</v>
      </c>
      <c r="I40" s="24">
        <v>1950</v>
      </c>
      <c r="J40" s="26">
        <v>0.6</v>
      </c>
      <c r="K40" s="23">
        <f t="shared" si="22"/>
        <v>5110</v>
      </c>
      <c r="L40" s="23">
        <f t="shared" si="23"/>
        <v>3066</v>
      </c>
      <c r="M40" s="23">
        <f t="shared" si="24"/>
        <v>2044</v>
      </c>
      <c r="N40" s="23">
        <v>2</v>
      </c>
      <c r="O40" s="23">
        <v>160</v>
      </c>
      <c r="P40" s="23">
        <f t="shared" si="25"/>
        <v>40</v>
      </c>
      <c r="Q40" s="18">
        <v>1150</v>
      </c>
      <c r="R40" s="31">
        <v>0.6</v>
      </c>
      <c r="S40" s="23">
        <f t="shared" si="26"/>
        <v>5</v>
      </c>
      <c r="T40" s="23">
        <f t="shared" si="27"/>
        <v>3</v>
      </c>
      <c r="U40" s="23">
        <f t="shared" si="28"/>
        <v>2</v>
      </c>
      <c r="V40" s="23">
        <f t="shared" si="29"/>
        <v>13</v>
      </c>
      <c r="W40" s="23">
        <f t="shared" si="30"/>
        <v>8</v>
      </c>
      <c r="X40" s="23">
        <f t="shared" si="31"/>
        <v>5</v>
      </c>
      <c r="Y40" s="23">
        <f t="shared" si="32"/>
        <v>5102</v>
      </c>
      <c r="Z40" s="37">
        <f t="shared" si="33"/>
        <v>3061</v>
      </c>
      <c r="AA40" s="37">
        <v>0</v>
      </c>
      <c r="AB40" s="37">
        <f t="shared" si="36"/>
        <v>3061</v>
      </c>
      <c r="AC40" s="37">
        <f>ROUND(498337/$AB$8*AB40,0)</f>
        <v>1192</v>
      </c>
      <c r="AD40" s="37">
        <f t="shared" si="34"/>
        <v>1869</v>
      </c>
      <c r="AE40" s="37"/>
      <c r="AF40" s="38"/>
      <c r="AG40" s="32"/>
      <c r="AI40" s="48">
        <f t="shared" si="35"/>
        <v>1191.58</v>
      </c>
    </row>
    <row r="41" spans="1:35" s="4" customFormat="1" ht="27" hidden="1" customHeight="1">
      <c r="A41" s="17" t="s">
        <v>85</v>
      </c>
      <c r="B41" s="22" t="str">
        <f>VLOOKUP(A41,[1]Sheet2!$AQ$1:$AR$250,2,FALSE)</f>
        <v>440513000</v>
      </c>
      <c r="C41" s="23">
        <v>247090</v>
      </c>
      <c r="D41" s="23">
        <v>174499</v>
      </c>
      <c r="E41" s="23">
        <f>VLOOKUP(A41,[1]Sheet2!$AM$2:$AO$125,2,FALSE)</f>
        <v>352</v>
      </c>
      <c r="F41" s="23">
        <v>72591</v>
      </c>
      <c r="G41" s="23">
        <f>VLOOKUP(A41,[1]Sheet2!$AM$2:$AO$125,3,FALSE)</f>
        <v>45</v>
      </c>
      <c r="H41" s="24">
        <v>1150</v>
      </c>
      <c r="I41" s="24">
        <v>1950</v>
      </c>
      <c r="J41" s="26">
        <v>1</v>
      </c>
      <c r="K41" s="23">
        <f t="shared" si="22"/>
        <v>34223</v>
      </c>
      <c r="L41" s="23">
        <f t="shared" si="23"/>
        <v>34223</v>
      </c>
      <c r="M41" s="23">
        <f t="shared" si="24"/>
        <v>0</v>
      </c>
      <c r="N41" s="23">
        <v>20</v>
      </c>
      <c r="O41" s="23">
        <v>1075</v>
      </c>
      <c r="P41" s="23">
        <f t="shared" si="25"/>
        <v>925</v>
      </c>
      <c r="Q41" s="18">
        <v>1150</v>
      </c>
      <c r="R41" s="31">
        <v>1</v>
      </c>
      <c r="S41" s="23">
        <f t="shared" si="26"/>
        <v>106</v>
      </c>
      <c r="T41" s="23">
        <f t="shared" si="27"/>
        <v>106</v>
      </c>
      <c r="U41" s="23">
        <f t="shared" si="28"/>
        <v>0</v>
      </c>
      <c r="V41" s="23">
        <f t="shared" si="29"/>
        <v>49</v>
      </c>
      <c r="W41" s="23">
        <f t="shared" si="30"/>
        <v>49</v>
      </c>
      <c r="X41" s="23">
        <f t="shared" si="31"/>
        <v>0</v>
      </c>
      <c r="Y41" s="23">
        <f t="shared" si="32"/>
        <v>34280</v>
      </c>
      <c r="Z41" s="37">
        <f t="shared" si="33"/>
        <v>34280</v>
      </c>
      <c r="AA41" s="37">
        <v>0</v>
      </c>
      <c r="AB41" s="37">
        <f t="shared" si="36"/>
        <v>34280</v>
      </c>
      <c r="AC41" s="37">
        <f>ROUND(498337/$AB$8*AB41,0)</f>
        <v>13344</v>
      </c>
      <c r="AD41" s="37">
        <f t="shared" si="34"/>
        <v>20936</v>
      </c>
      <c r="AE41" s="37"/>
      <c r="AF41" s="38"/>
      <c r="AG41" s="32"/>
      <c r="AI41" s="48">
        <f t="shared" si="35"/>
        <v>13344.47</v>
      </c>
    </row>
    <row r="42" spans="1:35" s="4" customFormat="1" ht="27" hidden="1" customHeight="1">
      <c r="A42" s="17" t="s">
        <v>86</v>
      </c>
      <c r="B42" s="22" t="str">
        <f>VLOOKUP(A42,[1]Sheet2!$AQ$1:$AR$250,2,FALSE)</f>
        <v>440514000</v>
      </c>
      <c r="C42" s="23">
        <v>203022</v>
      </c>
      <c r="D42" s="23">
        <v>145262</v>
      </c>
      <c r="E42" s="23">
        <f>VLOOKUP(A42,[1]Sheet2!$AM$2:$AO$125,2,FALSE)</f>
        <v>331</v>
      </c>
      <c r="F42" s="23">
        <v>57760</v>
      </c>
      <c r="G42" s="23">
        <f>VLOOKUP(A42,[1]Sheet2!$AM$2:$AO$125,3,FALSE)</f>
        <v>46</v>
      </c>
      <c r="H42" s="24">
        <v>1150</v>
      </c>
      <c r="I42" s="24">
        <v>1950</v>
      </c>
      <c r="J42" s="26">
        <v>1</v>
      </c>
      <c r="K42" s="23">
        <f t="shared" si="22"/>
        <v>27968</v>
      </c>
      <c r="L42" s="23">
        <f t="shared" si="23"/>
        <v>27968</v>
      </c>
      <c r="M42" s="23">
        <f t="shared" si="24"/>
        <v>0</v>
      </c>
      <c r="N42" s="23">
        <v>37</v>
      </c>
      <c r="O42" s="23">
        <v>1781</v>
      </c>
      <c r="P42" s="23">
        <f t="shared" si="25"/>
        <v>1919</v>
      </c>
      <c r="Q42" s="18">
        <v>1150</v>
      </c>
      <c r="R42" s="31">
        <v>1</v>
      </c>
      <c r="S42" s="23">
        <f t="shared" si="26"/>
        <v>221</v>
      </c>
      <c r="T42" s="23">
        <f t="shared" si="27"/>
        <v>221</v>
      </c>
      <c r="U42" s="23">
        <f t="shared" si="28"/>
        <v>0</v>
      </c>
      <c r="V42" s="23">
        <f t="shared" si="29"/>
        <v>47</v>
      </c>
      <c r="W42" s="23">
        <f t="shared" si="30"/>
        <v>47</v>
      </c>
      <c r="X42" s="23">
        <f t="shared" si="31"/>
        <v>0</v>
      </c>
      <c r="Y42" s="23">
        <f t="shared" si="32"/>
        <v>28142</v>
      </c>
      <c r="Z42" s="37">
        <f t="shared" si="33"/>
        <v>28142</v>
      </c>
      <c r="AA42" s="37">
        <v>0</v>
      </c>
      <c r="AB42" s="37">
        <f t="shared" si="36"/>
        <v>28142</v>
      </c>
      <c r="AC42" s="37">
        <f>ROUND(498337/$AB$8*AB42,0)</f>
        <v>10955</v>
      </c>
      <c r="AD42" s="37">
        <f t="shared" si="34"/>
        <v>17187</v>
      </c>
      <c r="AE42" s="37"/>
      <c r="AF42" s="38"/>
      <c r="AG42" s="32"/>
      <c r="AI42" s="48">
        <f t="shared" si="35"/>
        <v>10955.08</v>
      </c>
    </row>
    <row r="43" spans="1:35" s="4" customFormat="1" ht="27" hidden="1" customHeight="1">
      <c r="A43" s="19" t="s">
        <v>87</v>
      </c>
      <c r="B43" s="19"/>
      <c r="C43" s="20">
        <v>4921</v>
      </c>
      <c r="D43" s="20">
        <v>3755</v>
      </c>
      <c r="E43" s="20">
        <f>SUM(E44)</f>
        <v>11</v>
      </c>
      <c r="F43" s="20">
        <v>1166</v>
      </c>
      <c r="G43" s="20">
        <f>SUM(G44)</f>
        <v>4</v>
      </c>
      <c r="H43" s="21">
        <v>1150</v>
      </c>
      <c r="I43" s="21">
        <v>1950</v>
      </c>
      <c r="J43" s="27">
        <v>0.8</v>
      </c>
      <c r="K43" s="20">
        <f t="shared" si="22"/>
        <v>659</v>
      </c>
      <c r="L43" s="20">
        <f t="shared" si="23"/>
        <v>527</v>
      </c>
      <c r="M43" s="20">
        <f t="shared" si="24"/>
        <v>132</v>
      </c>
      <c r="N43" s="20">
        <v>1</v>
      </c>
      <c r="O43" s="20">
        <v>91</v>
      </c>
      <c r="P43" s="20">
        <f>SUM(P44)</f>
        <v>9</v>
      </c>
      <c r="Q43" s="30">
        <v>1150</v>
      </c>
      <c r="R43" s="27">
        <v>0.8</v>
      </c>
      <c r="S43" s="20">
        <f t="shared" ref="S43:Z43" si="37">SUM(S44)</f>
        <v>1</v>
      </c>
      <c r="T43" s="20">
        <f t="shared" si="37"/>
        <v>1</v>
      </c>
      <c r="U43" s="20">
        <f t="shared" si="37"/>
        <v>0</v>
      </c>
      <c r="V43" s="20">
        <f t="shared" si="37"/>
        <v>2</v>
      </c>
      <c r="W43" s="20">
        <f t="shared" si="37"/>
        <v>2</v>
      </c>
      <c r="X43" s="20">
        <f t="shared" si="37"/>
        <v>0</v>
      </c>
      <c r="Y43" s="20">
        <f t="shared" si="37"/>
        <v>658</v>
      </c>
      <c r="Z43" s="35">
        <f t="shared" si="37"/>
        <v>526</v>
      </c>
      <c r="AA43" s="35">
        <v>0</v>
      </c>
      <c r="AB43" s="35">
        <f>SUM(AB44)</f>
        <v>526</v>
      </c>
      <c r="AC43" s="35">
        <f>SUM(AC44)</f>
        <v>205</v>
      </c>
      <c r="AD43" s="35">
        <f>SUM(AD44)</f>
        <v>321</v>
      </c>
      <c r="AE43" s="35">
        <f>SUM(AE44)</f>
        <v>0</v>
      </c>
      <c r="AF43" s="36"/>
      <c r="AG43" s="32">
        <v>1</v>
      </c>
      <c r="AI43" s="47">
        <f>SUM(AI44)</f>
        <v>204.76</v>
      </c>
    </row>
    <row r="44" spans="1:35" s="4" customFormat="1" ht="27" hidden="1" customHeight="1">
      <c r="A44" s="17" t="s">
        <v>87</v>
      </c>
      <c r="B44" s="22" t="str">
        <f>VLOOKUP(A44,[1]Sheet2!$AQ$1:$AR$250,2,FALSE)</f>
        <v>440523000</v>
      </c>
      <c r="C44" s="23">
        <v>4921</v>
      </c>
      <c r="D44" s="23">
        <v>3755</v>
      </c>
      <c r="E44" s="23">
        <f>VLOOKUP(A44,[1]Sheet2!$AM$2:$AO$125,2,FALSE)</f>
        <v>11</v>
      </c>
      <c r="F44" s="23">
        <v>1166</v>
      </c>
      <c r="G44" s="23">
        <f>VLOOKUP(A44,[1]Sheet2!$AM$2:$AO$125,3,FALSE)</f>
        <v>4</v>
      </c>
      <c r="H44" s="24">
        <v>1150</v>
      </c>
      <c r="I44" s="24">
        <v>1950</v>
      </c>
      <c r="J44" s="26">
        <v>0.8</v>
      </c>
      <c r="K44" s="23">
        <f t="shared" si="22"/>
        <v>659</v>
      </c>
      <c r="L44" s="23">
        <f t="shared" si="23"/>
        <v>527</v>
      </c>
      <c r="M44" s="23">
        <f t="shared" si="24"/>
        <v>132</v>
      </c>
      <c r="N44" s="23">
        <v>1</v>
      </c>
      <c r="O44" s="23">
        <v>91</v>
      </c>
      <c r="P44" s="23">
        <f>N44*100-O44</f>
        <v>9</v>
      </c>
      <c r="Q44" s="18">
        <v>1150</v>
      </c>
      <c r="R44" s="31">
        <v>0.8</v>
      </c>
      <c r="S44" s="23">
        <f>ROUND(P44*Q44/10000,0)</f>
        <v>1</v>
      </c>
      <c r="T44" s="23">
        <f>ROUND(P44*Q44*R44/10000,0)</f>
        <v>1</v>
      </c>
      <c r="U44" s="23">
        <f>S44-T44</f>
        <v>0</v>
      </c>
      <c r="V44" s="23">
        <f>ROUND((E44*H44+G44*I44)/10000,0)</f>
        <v>2</v>
      </c>
      <c r="W44" s="23">
        <f>ROUND((E44*H44+G44*I44)*J44/10000,0)</f>
        <v>2</v>
      </c>
      <c r="X44" s="23">
        <f>V44-W44</f>
        <v>0</v>
      </c>
      <c r="Y44" s="23">
        <f>K44+S44-V44</f>
        <v>658</v>
      </c>
      <c r="Z44" s="37">
        <f>L44+T44-W44</f>
        <v>526</v>
      </c>
      <c r="AA44" s="37">
        <v>0</v>
      </c>
      <c r="AB44" s="37">
        <f>Z44+AA44</f>
        <v>526</v>
      </c>
      <c r="AC44" s="37">
        <f>ROUND(498337/$AB$8*AB44,0)</f>
        <v>205</v>
      </c>
      <c r="AD44" s="37">
        <f>AB44-AC44</f>
        <v>321</v>
      </c>
      <c r="AE44" s="37"/>
      <c r="AF44" s="38"/>
      <c r="AG44" s="32"/>
      <c r="AI44" s="48">
        <f>ROUND(498337/$AB$8*AB44,2)</f>
        <v>204.76</v>
      </c>
    </row>
    <row r="45" spans="1:35" s="4" customFormat="1" ht="27" hidden="1" customHeight="1">
      <c r="A45" s="19" t="s">
        <v>88</v>
      </c>
      <c r="B45" s="19"/>
      <c r="C45" s="20">
        <v>573403</v>
      </c>
      <c r="D45" s="20">
        <v>419477</v>
      </c>
      <c r="E45" s="20">
        <f>SUM(E46:E50)</f>
        <v>149</v>
      </c>
      <c r="F45" s="20">
        <v>153926</v>
      </c>
      <c r="G45" s="20">
        <f>SUM(G46:G50)</f>
        <v>64</v>
      </c>
      <c r="H45" s="21">
        <v>1150</v>
      </c>
      <c r="I45" s="21">
        <v>1950</v>
      </c>
      <c r="J45" s="27" t="s">
        <v>48</v>
      </c>
      <c r="K45" s="20">
        <f>SUM(K46:K50)</f>
        <v>78256</v>
      </c>
      <c r="L45" s="20">
        <f>SUM(L46:L50)</f>
        <v>39128</v>
      </c>
      <c r="M45" s="20">
        <f t="shared" si="24"/>
        <v>39128</v>
      </c>
      <c r="N45" s="20">
        <v>1</v>
      </c>
      <c r="O45" s="20">
        <v>0</v>
      </c>
      <c r="P45" s="20">
        <f>SUM(P46:P50)</f>
        <v>0</v>
      </c>
      <c r="Q45" s="30">
        <v>1150</v>
      </c>
      <c r="R45" s="27" t="s">
        <v>48</v>
      </c>
      <c r="S45" s="20">
        <f t="shared" ref="S45:Z45" si="38">SUM(S46:S50)</f>
        <v>0</v>
      </c>
      <c r="T45" s="20">
        <f t="shared" si="38"/>
        <v>0</v>
      </c>
      <c r="U45" s="20">
        <f t="shared" si="38"/>
        <v>0</v>
      </c>
      <c r="V45" s="20">
        <f t="shared" si="38"/>
        <v>29</v>
      </c>
      <c r="W45" s="20">
        <f t="shared" si="38"/>
        <v>15</v>
      </c>
      <c r="X45" s="20">
        <f t="shared" si="38"/>
        <v>14</v>
      </c>
      <c r="Y45" s="20">
        <f t="shared" si="38"/>
        <v>78227</v>
      </c>
      <c r="Z45" s="35">
        <f t="shared" si="38"/>
        <v>39113</v>
      </c>
      <c r="AA45" s="35">
        <v>0</v>
      </c>
      <c r="AB45" s="35">
        <f>SUM(AB46:AB50)</f>
        <v>39113</v>
      </c>
      <c r="AC45" s="35">
        <f>SUM(AC46:AC50)</f>
        <v>15226</v>
      </c>
      <c r="AD45" s="35">
        <f>SUM(AD46:AD50)</f>
        <v>23887</v>
      </c>
      <c r="AE45" s="35">
        <f>SUM(AE46:AE50)</f>
        <v>0</v>
      </c>
      <c r="AF45" s="36"/>
      <c r="AG45" s="32">
        <v>1</v>
      </c>
      <c r="AI45" s="47">
        <f>SUM(AI46:AI50)</f>
        <v>15225.85</v>
      </c>
    </row>
    <row r="46" spans="1:35" s="4" customFormat="1" ht="27" hidden="1" customHeight="1">
      <c r="A46" s="22" t="s">
        <v>89</v>
      </c>
      <c r="B46" s="22" t="str">
        <f>VLOOKUP(A46,[1]Sheet2!$AQ$1:$AR$250,2,FALSE)</f>
        <v>440600000</v>
      </c>
      <c r="C46" s="23">
        <v>3251</v>
      </c>
      <c r="D46" s="23">
        <v>114</v>
      </c>
      <c r="E46" s="23">
        <v>0</v>
      </c>
      <c r="F46" s="23">
        <v>3137</v>
      </c>
      <c r="G46" s="23">
        <v>0</v>
      </c>
      <c r="H46" s="24">
        <v>1150</v>
      </c>
      <c r="I46" s="24">
        <v>1950</v>
      </c>
      <c r="J46" s="26">
        <v>0.5</v>
      </c>
      <c r="K46" s="23">
        <f t="shared" ref="K46:K52" si="39">ROUND((D46*H46+F46*I46)/10000,0)</f>
        <v>625</v>
      </c>
      <c r="L46" s="23">
        <f t="shared" ref="L46:L52" si="40">ROUND((H46*D46*J46+I46*F46*J46)/10000,0)</f>
        <v>312</v>
      </c>
      <c r="M46" s="23">
        <f t="shared" si="24"/>
        <v>313</v>
      </c>
      <c r="N46" s="23">
        <v>0</v>
      </c>
      <c r="O46" s="23">
        <v>0</v>
      </c>
      <c r="P46" s="23">
        <f>N46*100-O46</f>
        <v>0</v>
      </c>
      <c r="Q46" s="18">
        <v>1150</v>
      </c>
      <c r="R46" s="31">
        <v>0.5</v>
      </c>
      <c r="S46" s="23">
        <f>ROUND(P46*Q46/10000,0)</f>
        <v>0</v>
      </c>
      <c r="T46" s="23">
        <f>ROUND(P46*Q46*R46/10000,0)</f>
        <v>0</v>
      </c>
      <c r="U46" s="23">
        <f>S46-T46</f>
        <v>0</v>
      </c>
      <c r="V46" s="23">
        <f>ROUND((E46*H46+G46*I46)/10000,0)</f>
        <v>0</v>
      </c>
      <c r="W46" s="23">
        <f>ROUND((E46*H46+G46*I46)*J46/10000,0)</f>
        <v>0</v>
      </c>
      <c r="X46" s="23">
        <f>V46-W46</f>
        <v>0</v>
      </c>
      <c r="Y46" s="23">
        <f t="shared" ref="Y46:Z50" si="41">K46+S46-V46</f>
        <v>625</v>
      </c>
      <c r="Z46" s="37">
        <f t="shared" si="41"/>
        <v>312</v>
      </c>
      <c r="AA46" s="37">
        <v>0</v>
      </c>
      <c r="AB46" s="37">
        <f>Z46+AA46</f>
        <v>312</v>
      </c>
      <c r="AC46" s="37">
        <f>ROUND(498337/$AB$8*AB46,0)</f>
        <v>121</v>
      </c>
      <c r="AD46" s="37">
        <f>AB46-AC46</f>
        <v>191</v>
      </c>
      <c r="AE46" s="37"/>
      <c r="AF46" s="38"/>
      <c r="AG46" s="32"/>
      <c r="AI46" s="48">
        <f>ROUND(498337/$AB$8*AB46,2)</f>
        <v>121.45</v>
      </c>
    </row>
    <row r="47" spans="1:35" s="4" customFormat="1" ht="27" hidden="1" customHeight="1">
      <c r="A47" s="17" t="s">
        <v>90</v>
      </c>
      <c r="B47" s="22" t="str">
        <f>VLOOKUP(A47,[1]Sheet2!$AQ$1:$AR$250,2,FALSE)</f>
        <v>440604000</v>
      </c>
      <c r="C47" s="23">
        <v>111736</v>
      </c>
      <c r="D47" s="23">
        <v>85568</v>
      </c>
      <c r="E47" s="23">
        <f>VLOOKUP(A47,[1]Sheet2!$AM$2:$AO$125,2,FALSE)</f>
        <v>29</v>
      </c>
      <c r="F47" s="23">
        <v>26168</v>
      </c>
      <c r="G47" s="23">
        <f>VLOOKUP(A47,[1]Sheet2!$AM$2:$AO$125,3,FALSE)</f>
        <v>11</v>
      </c>
      <c r="H47" s="24">
        <v>1150</v>
      </c>
      <c r="I47" s="24">
        <v>1950</v>
      </c>
      <c r="J47" s="26">
        <v>0.5</v>
      </c>
      <c r="K47" s="23">
        <f t="shared" si="39"/>
        <v>14943</v>
      </c>
      <c r="L47" s="23">
        <f t="shared" si="40"/>
        <v>7472</v>
      </c>
      <c r="M47" s="23">
        <f t="shared" si="24"/>
        <v>7471</v>
      </c>
      <c r="N47" s="23">
        <v>1</v>
      </c>
      <c r="O47" s="23">
        <v>0</v>
      </c>
      <c r="P47" s="23">
        <v>0</v>
      </c>
      <c r="Q47" s="18">
        <v>1150</v>
      </c>
      <c r="R47" s="31">
        <v>0.5</v>
      </c>
      <c r="S47" s="23">
        <f>ROUND(P47*Q47/10000,0)</f>
        <v>0</v>
      </c>
      <c r="T47" s="23">
        <f>ROUND(P47*Q47*R47/10000,0)</f>
        <v>0</v>
      </c>
      <c r="U47" s="23">
        <f>S47-T47</f>
        <v>0</v>
      </c>
      <c r="V47" s="23">
        <f>ROUND((E47*H47+G47*I47)/10000,0)</f>
        <v>5</v>
      </c>
      <c r="W47" s="23">
        <f>ROUND((E47*H47+G47*I47)*J47/10000,0)</f>
        <v>3</v>
      </c>
      <c r="X47" s="23">
        <f>V47-W47</f>
        <v>2</v>
      </c>
      <c r="Y47" s="23">
        <f t="shared" si="41"/>
        <v>14938</v>
      </c>
      <c r="Z47" s="37">
        <f t="shared" si="41"/>
        <v>7469</v>
      </c>
      <c r="AA47" s="37">
        <v>0</v>
      </c>
      <c r="AB47" s="37">
        <f>Z47+AA47</f>
        <v>7469</v>
      </c>
      <c r="AC47" s="37">
        <f>ROUND(498337/$AB$8*AB47,0)</f>
        <v>2908</v>
      </c>
      <c r="AD47" s="37">
        <f>AB47-AC47</f>
        <v>4561</v>
      </c>
      <c r="AE47" s="37"/>
      <c r="AF47" s="38"/>
      <c r="AG47" s="32"/>
      <c r="AI47" s="48">
        <f>ROUND(498337/$AB$8*AB47,2)</f>
        <v>2907.52</v>
      </c>
    </row>
    <row r="48" spans="1:35" s="4" customFormat="1" ht="27" hidden="1" customHeight="1">
      <c r="A48" s="17" t="s">
        <v>91</v>
      </c>
      <c r="B48" s="22" t="str">
        <f>VLOOKUP(A48,[1]Sheet2!$AQ$1:$AR$250,2,FALSE)</f>
        <v>440605000</v>
      </c>
      <c r="C48" s="23">
        <v>332755</v>
      </c>
      <c r="D48" s="23">
        <v>243600</v>
      </c>
      <c r="E48" s="23">
        <f>VLOOKUP(A48,[1]Sheet2!$AM$2:$AO$125,2,FALSE)</f>
        <v>66</v>
      </c>
      <c r="F48" s="23">
        <v>89155</v>
      </c>
      <c r="G48" s="23">
        <f>VLOOKUP(A48,[1]Sheet2!$AM$2:$AO$125,3,FALSE)</f>
        <v>26</v>
      </c>
      <c r="H48" s="24">
        <v>1150</v>
      </c>
      <c r="I48" s="24">
        <v>1950</v>
      </c>
      <c r="J48" s="26">
        <v>0.5</v>
      </c>
      <c r="K48" s="23">
        <f t="shared" si="39"/>
        <v>45399</v>
      </c>
      <c r="L48" s="23">
        <f t="shared" si="40"/>
        <v>22700</v>
      </c>
      <c r="M48" s="23">
        <f t="shared" si="24"/>
        <v>22699</v>
      </c>
      <c r="N48" s="23">
        <v>0</v>
      </c>
      <c r="O48" s="23">
        <v>0</v>
      </c>
      <c r="P48" s="23">
        <f>N48*100-O48</f>
        <v>0</v>
      </c>
      <c r="Q48" s="18">
        <v>1150</v>
      </c>
      <c r="R48" s="31">
        <v>0.5</v>
      </c>
      <c r="S48" s="23">
        <f>ROUND(P48*Q48/10000,0)</f>
        <v>0</v>
      </c>
      <c r="T48" s="23">
        <f>ROUND(P48*Q48*R48/10000,0)</f>
        <v>0</v>
      </c>
      <c r="U48" s="23">
        <f>S48-T48</f>
        <v>0</v>
      </c>
      <c r="V48" s="23">
        <f>ROUND((E48*H48+G48*I48)/10000,0)</f>
        <v>13</v>
      </c>
      <c r="W48" s="23">
        <f>ROUND((E48*H48+G48*I48)*J48/10000,0)</f>
        <v>6</v>
      </c>
      <c r="X48" s="23">
        <f>V48-W48</f>
        <v>7</v>
      </c>
      <c r="Y48" s="23">
        <f t="shared" si="41"/>
        <v>45386</v>
      </c>
      <c r="Z48" s="37">
        <f t="shared" si="41"/>
        <v>22694</v>
      </c>
      <c r="AA48" s="37">
        <v>0</v>
      </c>
      <c r="AB48" s="37">
        <f>Z48+AA48</f>
        <v>22694</v>
      </c>
      <c r="AC48" s="37">
        <f>ROUND(498337/$AB$8*AB48,0)</f>
        <v>8834</v>
      </c>
      <c r="AD48" s="37">
        <f>AB48-AC48</f>
        <v>13860</v>
      </c>
      <c r="AE48" s="37"/>
      <c r="AF48" s="38"/>
      <c r="AG48" s="32"/>
      <c r="AI48" s="48">
        <f>ROUND(498337/$AB$8*AB48,2)</f>
        <v>8834.2900000000009</v>
      </c>
    </row>
    <row r="49" spans="1:35" s="4" customFormat="1" ht="27" hidden="1" customHeight="1">
      <c r="A49" s="17" t="s">
        <v>92</v>
      </c>
      <c r="B49" s="22" t="str">
        <f>VLOOKUP(A49,[1]Sheet2!$AQ$1:$AR$250,2,FALSE)</f>
        <v>440608000</v>
      </c>
      <c r="C49" s="23">
        <v>49776</v>
      </c>
      <c r="D49" s="23">
        <v>35957</v>
      </c>
      <c r="E49" s="23">
        <f>VLOOKUP(A49,[1]Sheet2!$AM$2:$AO$125,2,FALSE)</f>
        <v>18</v>
      </c>
      <c r="F49" s="23">
        <v>13819</v>
      </c>
      <c r="G49" s="23">
        <f>VLOOKUP(A49,[1]Sheet2!$AM$2:$AO$125,3,FALSE)</f>
        <v>10</v>
      </c>
      <c r="H49" s="24">
        <v>1150</v>
      </c>
      <c r="I49" s="24">
        <v>1950</v>
      </c>
      <c r="J49" s="26">
        <v>0.5</v>
      </c>
      <c r="K49" s="23">
        <f t="shared" si="39"/>
        <v>6830</v>
      </c>
      <c r="L49" s="23">
        <f t="shared" si="40"/>
        <v>3415</v>
      </c>
      <c r="M49" s="23">
        <f t="shared" si="24"/>
        <v>3415</v>
      </c>
      <c r="N49" s="23">
        <v>0</v>
      </c>
      <c r="O49" s="23">
        <v>0</v>
      </c>
      <c r="P49" s="23">
        <v>0</v>
      </c>
      <c r="Q49" s="18">
        <v>1150</v>
      </c>
      <c r="R49" s="31">
        <v>0.5</v>
      </c>
      <c r="S49" s="23">
        <f>ROUND(P49*Q49/10000,0)</f>
        <v>0</v>
      </c>
      <c r="T49" s="23">
        <f>ROUND(P49*Q49*R49/10000,0)</f>
        <v>0</v>
      </c>
      <c r="U49" s="23">
        <f>S49-T49</f>
        <v>0</v>
      </c>
      <c r="V49" s="23">
        <f>ROUND((E49*H49+G49*I49)/10000,0)</f>
        <v>4</v>
      </c>
      <c r="W49" s="23">
        <f>ROUND((E49*H49+G49*I49)*J49/10000,0)</f>
        <v>2</v>
      </c>
      <c r="X49" s="23">
        <f>V49-W49</f>
        <v>2</v>
      </c>
      <c r="Y49" s="23">
        <f t="shared" si="41"/>
        <v>6826</v>
      </c>
      <c r="Z49" s="37">
        <f t="shared" si="41"/>
        <v>3413</v>
      </c>
      <c r="AA49" s="37">
        <v>0</v>
      </c>
      <c r="AB49" s="37">
        <f>Z49+AA49</f>
        <v>3413</v>
      </c>
      <c r="AC49" s="37">
        <f>ROUND(498337/$AB$8*AB49,0)</f>
        <v>1329</v>
      </c>
      <c r="AD49" s="37">
        <f>AB49-AC49</f>
        <v>2084</v>
      </c>
      <c r="AE49" s="37"/>
      <c r="AF49" s="38"/>
      <c r="AG49" s="32"/>
      <c r="AI49" s="48">
        <f>ROUND(498337/$AB$8*AB49,2)</f>
        <v>1328.61</v>
      </c>
    </row>
    <row r="50" spans="1:35" s="4" customFormat="1" ht="27" hidden="1" customHeight="1">
      <c r="A50" s="17" t="s">
        <v>93</v>
      </c>
      <c r="B50" s="22" t="str">
        <f>VLOOKUP(A50,[1]Sheet2!$AQ$1:$AR$250,2,FALSE)</f>
        <v>440607000</v>
      </c>
      <c r="C50" s="23">
        <v>75885</v>
      </c>
      <c r="D50" s="23">
        <v>54238</v>
      </c>
      <c r="E50" s="23">
        <f>VLOOKUP(A50,[1]Sheet2!$AM$2:$AO$125,2,FALSE)</f>
        <v>36</v>
      </c>
      <c r="F50" s="23">
        <v>21647</v>
      </c>
      <c r="G50" s="23">
        <f>VLOOKUP(A50,[1]Sheet2!$AM$2:$AO$125,3,FALSE)</f>
        <v>17</v>
      </c>
      <c r="H50" s="24">
        <v>1150</v>
      </c>
      <c r="I50" s="24">
        <v>1950</v>
      </c>
      <c r="J50" s="26">
        <v>0.5</v>
      </c>
      <c r="K50" s="23">
        <f t="shared" si="39"/>
        <v>10459</v>
      </c>
      <c r="L50" s="23">
        <f t="shared" si="40"/>
        <v>5229</v>
      </c>
      <c r="M50" s="23">
        <f t="shared" si="24"/>
        <v>5230</v>
      </c>
      <c r="N50" s="23">
        <v>0</v>
      </c>
      <c r="O50" s="23">
        <v>0</v>
      </c>
      <c r="P50" s="23">
        <f>N50*100-O50</f>
        <v>0</v>
      </c>
      <c r="Q50" s="18">
        <v>1150</v>
      </c>
      <c r="R50" s="31">
        <v>0.5</v>
      </c>
      <c r="S50" s="23">
        <f>ROUND(P50*Q50/10000,0)</f>
        <v>0</v>
      </c>
      <c r="T50" s="23">
        <f>ROUND(P50*Q50*R50/10000,0)</f>
        <v>0</v>
      </c>
      <c r="U50" s="23">
        <f>S50-T50</f>
        <v>0</v>
      </c>
      <c r="V50" s="23">
        <f>ROUND((E50*H50+G50*I50)/10000,0)</f>
        <v>7</v>
      </c>
      <c r="W50" s="23">
        <f>ROUND((E50*H50+G50*I50)*J50/10000,0)</f>
        <v>4</v>
      </c>
      <c r="X50" s="23">
        <f>V50-W50</f>
        <v>3</v>
      </c>
      <c r="Y50" s="23">
        <f t="shared" si="41"/>
        <v>10452</v>
      </c>
      <c r="Z50" s="37">
        <f t="shared" si="41"/>
        <v>5225</v>
      </c>
      <c r="AA50" s="37">
        <v>0</v>
      </c>
      <c r="AB50" s="37">
        <f>Z50+AA50</f>
        <v>5225</v>
      </c>
      <c r="AC50" s="37">
        <f>ROUND(498337/$AB$8*AB50,0)</f>
        <v>2034</v>
      </c>
      <c r="AD50" s="37">
        <f>AB50-AC50</f>
        <v>3191</v>
      </c>
      <c r="AE50" s="37"/>
      <c r="AF50" s="38"/>
      <c r="AG50" s="32"/>
      <c r="AI50" s="48">
        <f>ROUND(498337/$AB$8*AB50,2)</f>
        <v>2033.98</v>
      </c>
    </row>
    <row r="51" spans="1:35" s="4" customFormat="1" ht="27" hidden="1" customHeight="1">
      <c r="A51" s="19" t="s">
        <v>94</v>
      </c>
      <c r="B51" s="19"/>
      <c r="C51" s="20">
        <v>278742</v>
      </c>
      <c r="D51" s="20">
        <v>197093</v>
      </c>
      <c r="E51" s="20">
        <f>SUM(E52)</f>
        <v>162</v>
      </c>
      <c r="F51" s="20">
        <v>81649</v>
      </c>
      <c r="G51" s="20">
        <f>SUM(G52)</f>
        <v>73</v>
      </c>
      <c r="H51" s="21">
        <v>1150</v>
      </c>
      <c r="I51" s="21">
        <v>1950</v>
      </c>
      <c r="J51" s="27">
        <v>0.5</v>
      </c>
      <c r="K51" s="20">
        <f t="shared" si="39"/>
        <v>38587</v>
      </c>
      <c r="L51" s="20">
        <f t="shared" si="40"/>
        <v>19294</v>
      </c>
      <c r="M51" s="20">
        <f t="shared" si="24"/>
        <v>19293</v>
      </c>
      <c r="N51" s="20">
        <v>0</v>
      </c>
      <c r="O51" s="20">
        <v>0</v>
      </c>
      <c r="P51" s="20">
        <f>SUM(P52)</f>
        <v>0</v>
      </c>
      <c r="Q51" s="30">
        <v>1150</v>
      </c>
      <c r="R51" s="27">
        <v>0.5</v>
      </c>
      <c r="S51" s="20">
        <f t="shared" ref="S51:Z51" si="42">SUM(S52)</f>
        <v>0</v>
      </c>
      <c r="T51" s="20">
        <f t="shared" si="42"/>
        <v>0</v>
      </c>
      <c r="U51" s="20">
        <f t="shared" si="42"/>
        <v>0</v>
      </c>
      <c r="V51" s="20">
        <f t="shared" si="42"/>
        <v>33</v>
      </c>
      <c r="W51" s="20">
        <f t="shared" si="42"/>
        <v>16</v>
      </c>
      <c r="X51" s="20">
        <f t="shared" si="42"/>
        <v>17</v>
      </c>
      <c r="Y51" s="20">
        <f t="shared" si="42"/>
        <v>38554</v>
      </c>
      <c r="Z51" s="35">
        <f t="shared" si="42"/>
        <v>19278</v>
      </c>
      <c r="AA51" s="35">
        <v>0</v>
      </c>
      <c r="AB51" s="35">
        <f>SUM(AB52)</f>
        <v>19278</v>
      </c>
      <c r="AC51" s="35">
        <f>SUM(AC52)</f>
        <v>7504</v>
      </c>
      <c r="AD51" s="35">
        <f>SUM(AD52)</f>
        <v>11774</v>
      </c>
      <c r="AE51" s="35">
        <f>SUM(AE52)</f>
        <v>0</v>
      </c>
      <c r="AF51" s="36"/>
      <c r="AG51" s="32">
        <v>1</v>
      </c>
      <c r="AI51" s="47">
        <f>SUM(AI52)</f>
        <v>7504.51</v>
      </c>
    </row>
    <row r="52" spans="1:35" s="4" customFormat="1" ht="27" hidden="1" customHeight="1">
      <c r="A52" s="17" t="s">
        <v>94</v>
      </c>
      <c r="B52" s="22" t="str">
        <f>VLOOKUP(A52,[1]Sheet2!$AQ$1:$AR$250,2,FALSE)</f>
        <v>440606000</v>
      </c>
      <c r="C52" s="23">
        <v>278742</v>
      </c>
      <c r="D52" s="23">
        <v>197093</v>
      </c>
      <c r="E52" s="23">
        <f>VLOOKUP(A52,[1]Sheet2!$AM$2:$AO$125,2,FALSE)</f>
        <v>162</v>
      </c>
      <c r="F52" s="23">
        <v>81649</v>
      </c>
      <c r="G52" s="23">
        <f>VLOOKUP(A52,[1]Sheet2!$AM$2:$AO$125,3,FALSE)</f>
        <v>73</v>
      </c>
      <c r="H52" s="24">
        <v>1150</v>
      </c>
      <c r="I52" s="24">
        <v>1950</v>
      </c>
      <c r="J52" s="26">
        <v>0.5</v>
      </c>
      <c r="K52" s="23">
        <f t="shared" si="39"/>
        <v>38587</v>
      </c>
      <c r="L52" s="23">
        <f t="shared" si="40"/>
        <v>19294</v>
      </c>
      <c r="M52" s="23">
        <f t="shared" si="24"/>
        <v>19293</v>
      </c>
      <c r="N52" s="23">
        <v>0</v>
      </c>
      <c r="O52" s="23">
        <v>0</v>
      </c>
      <c r="P52" s="23">
        <v>0</v>
      </c>
      <c r="Q52" s="18">
        <v>1150</v>
      </c>
      <c r="R52" s="31">
        <v>0.5</v>
      </c>
      <c r="S52" s="23">
        <f>ROUND(P52*Q52/10000,0)</f>
        <v>0</v>
      </c>
      <c r="T52" s="23">
        <f>ROUND(P52*Q52*R52/10000,0)</f>
        <v>0</v>
      </c>
      <c r="U52" s="23">
        <f>S52-T52</f>
        <v>0</v>
      </c>
      <c r="V52" s="23">
        <f>ROUND((E52*H52+G52*I52)/10000,0)</f>
        <v>33</v>
      </c>
      <c r="W52" s="23">
        <f>ROUND((E52*H52+G52*I52)*J52/10000,0)</f>
        <v>16</v>
      </c>
      <c r="X52" s="23">
        <f>V52-W52</f>
        <v>17</v>
      </c>
      <c r="Y52" s="23">
        <f>K52+S52-V52</f>
        <v>38554</v>
      </c>
      <c r="Z52" s="37">
        <f>L52+T52-W52</f>
        <v>19278</v>
      </c>
      <c r="AA52" s="37">
        <v>0</v>
      </c>
      <c r="AB52" s="37">
        <f>Z52+AA52</f>
        <v>19278</v>
      </c>
      <c r="AC52" s="37">
        <f>ROUND(498337/$AB$8*AB52,0)-1</f>
        <v>7504</v>
      </c>
      <c r="AD52" s="37">
        <f>AB52-AC52</f>
        <v>11774</v>
      </c>
      <c r="AE52" s="37"/>
      <c r="AF52" s="38"/>
      <c r="AG52" s="32"/>
      <c r="AI52" s="49">
        <f>ROUND(498337/$AB$8*AB52,2)</f>
        <v>7504.51</v>
      </c>
    </row>
    <row r="53" spans="1:35" s="4" customFormat="1" ht="27" hidden="1" customHeight="1">
      <c r="A53" s="19" t="s">
        <v>95</v>
      </c>
      <c r="B53" s="19"/>
      <c r="C53" s="20">
        <v>229082</v>
      </c>
      <c r="D53" s="20">
        <v>161269</v>
      </c>
      <c r="E53" s="20">
        <f>SUM(E54:E60)</f>
        <v>392</v>
      </c>
      <c r="F53" s="20">
        <v>67813</v>
      </c>
      <c r="G53" s="20">
        <f>SUM(G54:G60)</f>
        <v>170</v>
      </c>
      <c r="H53" s="21">
        <v>1150</v>
      </c>
      <c r="I53" s="21">
        <v>1950</v>
      </c>
      <c r="J53" s="27" t="s">
        <v>48</v>
      </c>
      <c r="K53" s="20">
        <f>SUM(K54:K60)</f>
        <v>31769</v>
      </c>
      <c r="L53" s="20">
        <f>SUM(L54:L60)</f>
        <v>25259</v>
      </c>
      <c r="M53" s="20">
        <f>SUM(M54:M60)</f>
        <v>6510</v>
      </c>
      <c r="N53" s="20">
        <v>162</v>
      </c>
      <c r="O53" s="20">
        <v>5067</v>
      </c>
      <c r="P53" s="20">
        <f>SUM(P54:P60)</f>
        <v>11133</v>
      </c>
      <c r="Q53" s="30">
        <v>1150</v>
      </c>
      <c r="R53" s="27" t="s">
        <v>48</v>
      </c>
      <c r="S53" s="20">
        <f t="shared" ref="S53:Z53" si="43">SUM(S54:S60)</f>
        <v>1281</v>
      </c>
      <c r="T53" s="20">
        <f t="shared" si="43"/>
        <v>1085</v>
      </c>
      <c r="U53" s="20">
        <f t="shared" si="43"/>
        <v>196</v>
      </c>
      <c r="V53" s="20">
        <f t="shared" si="43"/>
        <v>78</v>
      </c>
      <c r="W53" s="20">
        <f t="shared" si="43"/>
        <v>64</v>
      </c>
      <c r="X53" s="20">
        <f t="shared" si="43"/>
        <v>14</v>
      </c>
      <c r="Y53" s="20">
        <f t="shared" si="43"/>
        <v>32972</v>
      </c>
      <c r="Z53" s="35">
        <f t="shared" si="43"/>
        <v>26280</v>
      </c>
      <c r="AA53" s="35">
        <v>-1044</v>
      </c>
      <c r="AB53" s="35">
        <f>SUM(AB54:AB60)</f>
        <v>25236</v>
      </c>
      <c r="AC53" s="35">
        <f>SUM(AC54:AC60)</f>
        <v>9824</v>
      </c>
      <c r="AD53" s="35">
        <f>SUM(AD54:AD60)</f>
        <v>15412</v>
      </c>
      <c r="AE53" s="35">
        <f>SUM(AE54:AE60)</f>
        <v>0</v>
      </c>
      <c r="AF53" s="36"/>
      <c r="AG53" s="32">
        <v>1</v>
      </c>
      <c r="AI53" s="47">
        <f>SUM(AI54:AI60)</f>
        <v>9823.8499999999985</v>
      </c>
    </row>
    <row r="54" spans="1:35" s="4" customFormat="1" ht="27" hidden="1" customHeight="1">
      <c r="A54" s="22" t="s">
        <v>96</v>
      </c>
      <c r="B54" s="22" t="str">
        <f>VLOOKUP(A54,[1]Sheet2!$AQ$1:$AR$250,2,FALSE)</f>
        <v>440200000</v>
      </c>
      <c r="C54" s="23">
        <v>12898</v>
      </c>
      <c r="D54" s="23">
        <v>2128</v>
      </c>
      <c r="E54" s="23">
        <v>0</v>
      </c>
      <c r="F54" s="23">
        <v>10770</v>
      </c>
      <c r="G54" s="23">
        <v>0</v>
      </c>
      <c r="H54" s="24">
        <v>1150</v>
      </c>
      <c r="I54" s="24">
        <v>1950</v>
      </c>
      <c r="J54" s="26">
        <v>0.6</v>
      </c>
      <c r="K54" s="23">
        <f t="shared" ref="K54:K79" si="44">ROUND((D54*H54+F54*I54)/10000,0)</f>
        <v>2345</v>
      </c>
      <c r="L54" s="23">
        <f t="shared" ref="L54:L68" si="45">ROUND((H54*D54*J54+I54*F54*J54)/10000,0)</f>
        <v>1407</v>
      </c>
      <c r="M54" s="23">
        <f t="shared" ref="M54:M68" si="46">K54-L54</f>
        <v>938</v>
      </c>
      <c r="N54" s="23">
        <v>0</v>
      </c>
      <c r="O54" s="23">
        <v>0</v>
      </c>
      <c r="P54" s="23">
        <f t="shared" ref="P54:P60" si="47">N54*100-O54</f>
        <v>0</v>
      </c>
      <c r="Q54" s="18">
        <v>1150</v>
      </c>
      <c r="R54" s="31">
        <v>0.6</v>
      </c>
      <c r="S54" s="23">
        <f t="shared" ref="S54:S60" si="48">ROUND(P54*Q54/10000,0)</f>
        <v>0</v>
      </c>
      <c r="T54" s="23">
        <f t="shared" ref="T54:T60" si="49">ROUND(P54*Q54*R54/10000,0)</f>
        <v>0</v>
      </c>
      <c r="U54" s="23">
        <f t="shared" ref="U54:U60" si="50">S54-T54</f>
        <v>0</v>
      </c>
      <c r="V54" s="23">
        <f t="shared" ref="V54:V60" si="51">ROUND((E54*H54+G54*I54)/10000,0)</f>
        <v>0</v>
      </c>
      <c r="W54" s="23">
        <f t="shared" ref="W54:W60" si="52">ROUND((E54*H54+G54*I54)*J54/10000,0)</f>
        <v>0</v>
      </c>
      <c r="X54" s="23">
        <f t="shared" ref="X54:X60" si="53">V54-W54</f>
        <v>0</v>
      </c>
      <c r="Y54" s="23">
        <f t="shared" ref="Y54:Y60" si="54">K54+S54-V54</f>
        <v>2345</v>
      </c>
      <c r="Z54" s="37">
        <f t="shared" ref="Z54:Z60" si="55">L54+T54-W54</f>
        <v>1407</v>
      </c>
      <c r="AA54" s="37">
        <v>0</v>
      </c>
      <c r="AB54" s="37">
        <f t="shared" ref="AB54:AB60" si="56">Z54+AA54</f>
        <v>1407</v>
      </c>
      <c r="AC54" s="37">
        <f t="shared" ref="AC54:AC60" si="57">ROUND(498337/$AB$8*AB54,0)</f>
        <v>548</v>
      </c>
      <c r="AD54" s="37">
        <f t="shared" ref="AD54:AD60" si="58">AB54-AC54</f>
        <v>859</v>
      </c>
      <c r="AE54" s="37"/>
      <c r="AF54" s="38"/>
      <c r="AG54" s="32"/>
      <c r="AI54" s="48">
        <f t="shared" ref="AI54:AI60" si="59">ROUND(498337/$AB$8*AB54,2)</f>
        <v>547.72</v>
      </c>
    </row>
    <row r="55" spans="1:35" s="4" customFormat="1" ht="27" hidden="1" customHeight="1">
      <c r="A55" s="17" t="s">
        <v>97</v>
      </c>
      <c r="B55" s="22" t="str">
        <f>VLOOKUP(A55,[1]Sheet2!$AQ$1:$AR$250,2,FALSE)</f>
        <v>440204000</v>
      </c>
      <c r="C55" s="23">
        <v>36341</v>
      </c>
      <c r="D55" s="23">
        <v>27578</v>
      </c>
      <c r="E55" s="23">
        <f>VLOOKUP(A55,[1]Sheet2!$AM$2:$AO$125,2,FALSE)</f>
        <v>54</v>
      </c>
      <c r="F55" s="23">
        <v>8763</v>
      </c>
      <c r="G55" s="23">
        <f>VLOOKUP(A55,[1]Sheet2!$AM$2:$AO$125,3,FALSE)</f>
        <v>25</v>
      </c>
      <c r="H55" s="24">
        <v>1150</v>
      </c>
      <c r="I55" s="24">
        <v>1950</v>
      </c>
      <c r="J55" s="26">
        <v>0.6</v>
      </c>
      <c r="K55" s="23">
        <f t="shared" si="44"/>
        <v>4880</v>
      </c>
      <c r="L55" s="23">
        <f t="shared" si="45"/>
        <v>2928</v>
      </c>
      <c r="M55" s="23">
        <f t="shared" si="46"/>
        <v>1952</v>
      </c>
      <c r="N55" s="23">
        <v>16</v>
      </c>
      <c r="O55" s="23">
        <v>509</v>
      </c>
      <c r="P55" s="23">
        <f t="shared" si="47"/>
        <v>1091</v>
      </c>
      <c r="Q55" s="18">
        <v>1150</v>
      </c>
      <c r="R55" s="31">
        <v>0.6</v>
      </c>
      <c r="S55" s="23">
        <f t="shared" si="48"/>
        <v>125</v>
      </c>
      <c r="T55" s="23">
        <f t="shared" si="49"/>
        <v>75</v>
      </c>
      <c r="U55" s="23">
        <f t="shared" si="50"/>
        <v>50</v>
      </c>
      <c r="V55" s="23">
        <f t="shared" si="51"/>
        <v>11</v>
      </c>
      <c r="W55" s="23">
        <f t="shared" si="52"/>
        <v>7</v>
      </c>
      <c r="X55" s="23">
        <f t="shared" si="53"/>
        <v>4</v>
      </c>
      <c r="Y55" s="23">
        <f t="shared" si="54"/>
        <v>4994</v>
      </c>
      <c r="Z55" s="37">
        <f t="shared" si="55"/>
        <v>2996</v>
      </c>
      <c r="AA55" s="37">
        <v>-165</v>
      </c>
      <c r="AB55" s="37">
        <f t="shared" si="56"/>
        <v>2831</v>
      </c>
      <c r="AC55" s="37">
        <f t="shared" si="57"/>
        <v>1102</v>
      </c>
      <c r="AD55" s="37">
        <f t="shared" si="58"/>
        <v>1729</v>
      </c>
      <c r="AE55" s="37"/>
      <c r="AF55" s="38"/>
      <c r="AG55" s="32"/>
      <c r="AI55" s="48">
        <f t="shared" si="59"/>
        <v>1102.05</v>
      </c>
    </row>
    <row r="56" spans="1:35" s="4" customFormat="1" ht="27" hidden="1" customHeight="1">
      <c r="A56" s="17" t="s">
        <v>98</v>
      </c>
      <c r="B56" s="22" t="str">
        <f>VLOOKUP(A56,[1]Sheet2!$AQ$1:$AR$250,2,FALSE)</f>
        <v>440203000</v>
      </c>
      <c r="C56" s="23">
        <v>37493</v>
      </c>
      <c r="D56" s="23">
        <v>30765</v>
      </c>
      <c r="E56" s="23">
        <f>VLOOKUP(A56,[1]Sheet2!$AM$2:$AO$125,2,FALSE)</f>
        <v>63</v>
      </c>
      <c r="F56" s="23">
        <v>6728</v>
      </c>
      <c r="G56" s="23">
        <f>VLOOKUP(A56,[1]Sheet2!$AM$2:$AO$125,3,FALSE)</f>
        <v>21</v>
      </c>
      <c r="H56" s="24">
        <v>1150</v>
      </c>
      <c r="I56" s="24">
        <v>1950</v>
      </c>
      <c r="J56" s="26">
        <v>0.6</v>
      </c>
      <c r="K56" s="23">
        <f t="shared" si="44"/>
        <v>4850</v>
      </c>
      <c r="L56" s="23">
        <f t="shared" si="45"/>
        <v>2910</v>
      </c>
      <c r="M56" s="23">
        <f t="shared" si="46"/>
        <v>1940</v>
      </c>
      <c r="N56" s="23">
        <v>9</v>
      </c>
      <c r="O56" s="23">
        <v>588</v>
      </c>
      <c r="P56" s="23">
        <f t="shared" si="47"/>
        <v>312</v>
      </c>
      <c r="Q56" s="18">
        <v>1150</v>
      </c>
      <c r="R56" s="31">
        <v>0.6</v>
      </c>
      <c r="S56" s="23">
        <f t="shared" si="48"/>
        <v>36</v>
      </c>
      <c r="T56" s="23">
        <f t="shared" si="49"/>
        <v>22</v>
      </c>
      <c r="U56" s="23">
        <f t="shared" si="50"/>
        <v>14</v>
      </c>
      <c r="V56" s="23">
        <f t="shared" si="51"/>
        <v>11</v>
      </c>
      <c r="W56" s="23">
        <f t="shared" si="52"/>
        <v>7</v>
      </c>
      <c r="X56" s="23">
        <f t="shared" si="53"/>
        <v>4</v>
      </c>
      <c r="Y56" s="23">
        <f t="shared" si="54"/>
        <v>4875</v>
      </c>
      <c r="Z56" s="37">
        <f t="shared" si="55"/>
        <v>2925</v>
      </c>
      <c r="AA56" s="37">
        <v>-879</v>
      </c>
      <c r="AB56" s="37">
        <f t="shared" si="56"/>
        <v>2046</v>
      </c>
      <c r="AC56" s="37">
        <f t="shared" si="57"/>
        <v>796</v>
      </c>
      <c r="AD56" s="37">
        <f t="shared" si="58"/>
        <v>1250</v>
      </c>
      <c r="AE56" s="37"/>
      <c r="AF56" s="38"/>
      <c r="AG56" s="32"/>
      <c r="AI56" s="48">
        <f t="shared" si="59"/>
        <v>796.46</v>
      </c>
    </row>
    <row r="57" spans="1:35" s="4" customFormat="1" ht="27" hidden="1" customHeight="1">
      <c r="A57" s="17" t="s">
        <v>99</v>
      </c>
      <c r="B57" s="22" t="str">
        <f>VLOOKUP(A57,[1]Sheet2!$AQ$1:$AR$250,2,FALSE)</f>
        <v>440221000</v>
      </c>
      <c r="C57" s="23">
        <v>35767</v>
      </c>
      <c r="D57" s="23">
        <v>25091</v>
      </c>
      <c r="E57" s="23">
        <f>VLOOKUP(A57,[1]Sheet2!$AM$2:$AO$125,2,FALSE)</f>
        <v>81</v>
      </c>
      <c r="F57" s="23">
        <v>10676</v>
      </c>
      <c r="G57" s="23">
        <f>VLOOKUP(A57,[1]Sheet2!$AM$2:$AO$125,3,FALSE)</f>
        <v>34</v>
      </c>
      <c r="H57" s="24">
        <v>1150</v>
      </c>
      <c r="I57" s="24">
        <v>1950</v>
      </c>
      <c r="J57" s="26">
        <v>0.8</v>
      </c>
      <c r="K57" s="23">
        <f t="shared" si="44"/>
        <v>4967</v>
      </c>
      <c r="L57" s="23">
        <f t="shared" si="45"/>
        <v>3974</v>
      </c>
      <c r="M57" s="23">
        <f t="shared" si="46"/>
        <v>993</v>
      </c>
      <c r="N57" s="23">
        <v>43</v>
      </c>
      <c r="O57" s="23">
        <v>1240</v>
      </c>
      <c r="P57" s="23">
        <f t="shared" si="47"/>
        <v>3060</v>
      </c>
      <c r="Q57" s="18">
        <v>1150</v>
      </c>
      <c r="R57" s="31">
        <v>0.8</v>
      </c>
      <c r="S57" s="23">
        <f t="shared" si="48"/>
        <v>352</v>
      </c>
      <c r="T57" s="23">
        <f t="shared" si="49"/>
        <v>282</v>
      </c>
      <c r="U57" s="23">
        <f t="shared" si="50"/>
        <v>70</v>
      </c>
      <c r="V57" s="23">
        <f t="shared" si="51"/>
        <v>16</v>
      </c>
      <c r="W57" s="23">
        <f t="shared" si="52"/>
        <v>13</v>
      </c>
      <c r="X57" s="23">
        <f t="shared" si="53"/>
        <v>3</v>
      </c>
      <c r="Y57" s="23">
        <f t="shared" si="54"/>
        <v>5303</v>
      </c>
      <c r="Z57" s="37">
        <f t="shared" si="55"/>
        <v>4243</v>
      </c>
      <c r="AA57" s="37">
        <v>0</v>
      </c>
      <c r="AB57" s="37">
        <f t="shared" si="56"/>
        <v>4243</v>
      </c>
      <c r="AC57" s="37">
        <f t="shared" si="57"/>
        <v>1652</v>
      </c>
      <c r="AD57" s="37">
        <f t="shared" si="58"/>
        <v>2591</v>
      </c>
      <c r="AE57" s="37"/>
      <c r="AF57" s="38"/>
      <c r="AG57" s="32"/>
      <c r="AI57" s="48">
        <f t="shared" si="59"/>
        <v>1651.71</v>
      </c>
    </row>
    <row r="58" spans="1:35" s="4" customFormat="1" ht="27" hidden="1" customHeight="1">
      <c r="A58" s="17" t="s">
        <v>100</v>
      </c>
      <c r="B58" s="22" t="str">
        <f>VLOOKUP(A58,[1]Sheet2!$AQ$1:$AR$250,2,FALSE)</f>
        <v>440281000</v>
      </c>
      <c r="C58" s="23">
        <v>55823</v>
      </c>
      <c r="D58" s="23">
        <v>39671</v>
      </c>
      <c r="E58" s="23">
        <f>VLOOKUP(A58,[1]Sheet2!$AM$2:$AO$125,2,FALSE)</f>
        <v>66</v>
      </c>
      <c r="F58" s="23">
        <v>16152</v>
      </c>
      <c r="G58" s="23">
        <f>VLOOKUP(A58,[1]Sheet2!$AM$2:$AO$125,3,FALSE)</f>
        <v>27</v>
      </c>
      <c r="H58" s="24">
        <v>1150</v>
      </c>
      <c r="I58" s="24">
        <v>1950</v>
      </c>
      <c r="J58" s="26">
        <v>1</v>
      </c>
      <c r="K58" s="23">
        <f t="shared" si="44"/>
        <v>7712</v>
      </c>
      <c r="L58" s="23">
        <f t="shared" si="45"/>
        <v>7712</v>
      </c>
      <c r="M58" s="23">
        <f t="shared" si="46"/>
        <v>0</v>
      </c>
      <c r="N58" s="23">
        <v>37</v>
      </c>
      <c r="O58" s="23">
        <v>1164</v>
      </c>
      <c r="P58" s="23">
        <f t="shared" si="47"/>
        <v>2536</v>
      </c>
      <c r="Q58" s="18">
        <v>1150</v>
      </c>
      <c r="R58" s="31">
        <v>1</v>
      </c>
      <c r="S58" s="23">
        <f t="shared" si="48"/>
        <v>292</v>
      </c>
      <c r="T58" s="23">
        <f t="shared" si="49"/>
        <v>292</v>
      </c>
      <c r="U58" s="23">
        <f t="shared" si="50"/>
        <v>0</v>
      </c>
      <c r="V58" s="23">
        <f t="shared" si="51"/>
        <v>13</v>
      </c>
      <c r="W58" s="23">
        <f t="shared" si="52"/>
        <v>13</v>
      </c>
      <c r="X58" s="23">
        <f t="shared" si="53"/>
        <v>0</v>
      </c>
      <c r="Y58" s="23">
        <f t="shared" si="54"/>
        <v>7991</v>
      </c>
      <c r="Z58" s="37">
        <f t="shared" si="55"/>
        <v>7991</v>
      </c>
      <c r="AA58" s="37">
        <v>0</v>
      </c>
      <c r="AB58" s="37">
        <f t="shared" si="56"/>
        <v>7991</v>
      </c>
      <c r="AC58" s="37">
        <f t="shared" si="57"/>
        <v>3111</v>
      </c>
      <c r="AD58" s="37">
        <f t="shared" si="58"/>
        <v>4880</v>
      </c>
      <c r="AE58" s="37"/>
      <c r="AF58" s="38"/>
      <c r="AG58" s="32"/>
      <c r="AI58" s="48">
        <f t="shared" si="59"/>
        <v>3110.73</v>
      </c>
    </row>
    <row r="59" spans="1:35" s="4" customFormat="1" ht="27" hidden="1" customHeight="1">
      <c r="A59" s="17" t="s">
        <v>101</v>
      </c>
      <c r="B59" s="22" t="str">
        <f>VLOOKUP(A59,[1]Sheet2!$AQ$1:$AR$250,2,FALSE)</f>
        <v>440222000</v>
      </c>
      <c r="C59" s="23">
        <v>24849</v>
      </c>
      <c r="D59" s="23">
        <v>17633</v>
      </c>
      <c r="E59" s="23">
        <f>VLOOKUP(A59,[1]Sheet2!$AM$2:$AO$125,2,FALSE)</f>
        <v>62</v>
      </c>
      <c r="F59" s="23">
        <v>7216</v>
      </c>
      <c r="G59" s="23">
        <f>VLOOKUP(A59,[1]Sheet2!$AM$2:$AO$125,3,FALSE)</f>
        <v>44</v>
      </c>
      <c r="H59" s="24">
        <v>1150</v>
      </c>
      <c r="I59" s="24">
        <v>1950</v>
      </c>
      <c r="J59" s="26">
        <v>0.8</v>
      </c>
      <c r="K59" s="23">
        <f t="shared" si="44"/>
        <v>3435</v>
      </c>
      <c r="L59" s="23">
        <f t="shared" si="45"/>
        <v>2748</v>
      </c>
      <c r="M59" s="23">
        <f t="shared" si="46"/>
        <v>687</v>
      </c>
      <c r="N59" s="23">
        <v>35</v>
      </c>
      <c r="O59" s="23">
        <v>806</v>
      </c>
      <c r="P59" s="23">
        <f t="shared" si="47"/>
        <v>2694</v>
      </c>
      <c r="Q59" s="18">
        <v>1150</v>
      </c>
      <c r="R59" s="31">
        <v>0.8</v>
      </c>
      <c r="S59" s="23">
        <f t="shared" si="48"/>
        <v>310</v>
      </c>
      <c r="T59" s="23">
        <f t="shared" si="49"/>
        <v>248</v>
      </c>
      <c r="U59" s="23">
        <f t="shared" si="50"/>
        <v>62</v>
      </c>
      <c r="V59" s="23">
        <f t="shared" si="51"/>
        <v>16</v>
      </c>
      <c r="W59" s="23">
        <f t="shared" si="52"/>
        <v>13</v>
      </c>
      <c r="X59" s="23">
        <f t="shared" si="53"/>
        <v>3</v>
      </c>
      <c r="Y59" s="23">
        <f t="shared" si="54"/>
        <v>3729</v>
      </c>
      <c r="Z59" s="37">
        <f t="shared" si="55"/>
        <v>2983</v>
      </c>
      <c r="AA59" s="37">
        <v>0</v>
      </c>
      <c r="AB59" s="37">
        <f t="shared" si="56"/>
        <v>2983</v>
      </c>
      <c r="AC59" s="37">
        <f t="shared" si="57"/>
        <v>1161</v>
      </c>
      <c r="AD59" s="37">
        <f t="shared" si="58"/>
        <v>1822</v>
      </c>
      <c r="AE59" s="37"/>
      <c r="AF59" s="38"/>
      <c r="AG59" s="32"/>
      <c r="AI59" s="48">
        <f t="shared" si="59"/>
        <v>1161.22</v>
      </c>
    </row>
    <row r="60" spans="1:35" s="4" customFormat="1" ht="27" hidden="1" customHeight="1">
      <c r="A60" s="17" t="s">
        <v>102</v>
      </c>
      <c r="B60" s="22" t="str">
        <f>VLOOKUP(A60,[1]Sheet2!$AQ$1:$AR$250,2,FALSE)</f>
        <v>440233000</v>
      </c>
      <c r="C60" s="23">
        <v>25911</v>
      </c>
      <c r="D60" s="23">
        <v>18403</v>
      </c>
      <c r="E60" s="23">
        <f>VLOOKUP(A60,[1]Sheet2!$AM$2:$AO$125,2,FALSE)</f>
        <v>66</v>
      </c>
      <c r="F60" s="23">
        <v>7508</v>
      </c>
      <c r="G60" s="23">
        <f>VLOOKUP(A60,[1]Sheet2!$AM$2:$AO$125,3,FALSE)</f>
        <v>19</v>
      </c>
      <c r="H60" s="24">
        <v>1150</v>
      </c>
      <c r="I60" s="24">
        <v>1950</v>
      </c>
      <c r="J60" s="26">
        <v>1</v>
      </c>
      <c r="K60" s="23">
        <f t="shared" si="44"/>
        <v>3580</v>
      </c>
      <c r="L60" s="23">
        <f t="shared" si="45"/>
        <v>3580</v>
      </c>
      <c r="M60" s="23">
        <f t="shared" si="46"/>
        <v>0</v>
      </c>
      <c r="N60" s="23">
        <v>22</v>
      </c>
      <c r="O60" s="23">
        <v>760</v>
      </c>
      <c r="P60" s="23">
        <f t="shared" si="47"/>
        <v>1440</v>
      </c>
      <c r="Q60" s="18">
        <v>1150</v>
      </c>
      <c r="R60" s="31">
        <v>1</v>
      </c>
      <c r="S60" s="23">
        <f t="shared" si="48"/>
        <v>166</v>
      </c>
      <c r="T60" s="23">
        <f t="shared" si="49"/>
        <v>166</v>
      </c>
      <c r="U60" s="23">
        <f t="shared" si="50"/>
        <v>0</v>
      </c>
      <c r="V60" s="23">
        <f t="shared" si="51"/>
        <v>11</v>
      </c>
      <c r="W60" s="23">
        <f t="shared" si="52"/>
        <v>11</v>
      </c>
      <c r="X60" s="23">
        <f t="shared" si="53"/>
        <v>0</v>
      </c>
      <c r="Y60" s="23">
        <f t="shared" si="54"/>
        <v>3735</v>
      </c>
      <c r="Z60" s="37">
        <f t="shared" si="55"/>
        <v>3735</v>
      </c>
      <c r="AA60" s="37">
        <v>0</v>
      </c>
      <c r="AB60" s="37">
        <f t="shared" si="56"/>
        <v>3735</v>
      </c>
      <c r="AC60" s="37">
        <f t="shared" si="57"/>
        <v>1454</v>
      </c>
      <c r="AD60" s="37">
        <f t="shared" si="58"/>
        <v>2281</v>
      </c>
      <c r="AE60" s="37"/>
      <c r="AF60" s="38"/>
      <c r="AG60" s="32"/>
      <c r="AI60" s="48">
        <f t="shared" si="59"/>
        <v>1453.96</v>
      </c>
    </row>
    <row r="61" spans="1:35" s="4" customFormat="1" ht="27" hidden="1" customHeight="1">
      <c r="A61" s="19" t="s">
        <v>103</v>
      </c>
      <c r="B61" s="19"/>
      <c r="C61" s="20">
        <v>44955</v>
      </c>
      <c r="D61" s="20">
        <v>31321</v>
      </c>
      <c r="E61" s="20">
        <f>SUM(E62)</f>
        <v>135</v>
      </c>
      <c r="F61" s="20">
        <v>13634</v>
      </c>
      <c r="G61" s="20">
        <f>SUM(G62)</f>
        <v>64</v>
      </c>
      <c r="H61" s="21">
        <v>1150</v>
      </c>
      <c r="I61" s="21">
        <v>1950</v>
      </c>
      <c r="J61" s="27">
        <v>1</v>
      </c>
      <c r="K61" s="20">
        <f t="shared" si="44"/>
        <v>6261</v>
      </c>
      <c r="L61" s="20">
        <f t="shared" si="45"/>
        <v>6261</v>
      </c>
      <c r="M61" s="20">
        <f t="shared" si="46"/>
        <v>0</v>
      </c>
      <c r="N61" s="20">
        <v>44</v>
      </c>
      <c r="O61" s="20">
        <v>1254</v>
      </c>
      <c r="P61" s="20">
        <f>SUM(P62)</f>
        <v>3146</v>
      </c>
      <c r="Q61" s="30">
        <v>1150</v>
      </c>
      <c r="R61" s="27">
        <v>1</v>
      </c>
      <c r="S61" s="20">
        <f t="shared" ref="S61:Z61" si="60">SUM(S62)</f>
        <v>362</v>
      </c>
      <c r="T61" s="20">
        <f t="shared" si="60"/>
        <v>362</v>
      </c>
      <c r="U61" s="20">
        <f t="shared" si="60"/>
        <v>0</v>
      </c>
      <c r="V61" s="20">
        <f t="shared" si="60"/>
        <v>28</v>
      </c>
      <c r="W61" s="20">
        <f t="shared" si="60"/>
        <v>28</v>
      </c>
      <c r="X61" s="20">
        <f t="shared" si="60"/>
        <v>0</v>
      </c>
      <c r="Y61" s="20">
        <f t="shared" si="60"/>
        <v>6595</v>
      </c>
      <c r="Z61" s="35">
        <f t="shared" si="60"/>
        <v>6595</v>
      </c>
      <c r="AA61" s="35">
        <v>-62</v>
      </c>
      <c r="AB61" s="35">
        <f>SUM(AB62)</f>
        <v>6533</v>
      </c>
      <c r="AC61" s="35">
        <f>SUM(AC62)</f>
        <v>2543</v>
      </c>
      <c r="AD61" s="35">
        <f>SUM(AD62)</f>
        <v>3990</v>
      </c>
      <c r="AE61" s="35">
        <f>SUM(AE62)</f>
        <v>0</v>
      </c>
      <c r="AF61" s="36"/>
      <c r="AG61" s="32">
        <v>1</v>
      </c>
      <c r="AI61" s="47">
        <f>SUM(AI62)</f>
        <v>2543.16</v>
      </c>
    </row>
    <row r="62" spans="1:35" s="4" customFormat="1" ht="27" hidden="1" customHeight="1">
      <c r="A62" s="17" t="s">
        <v>103</v>
      </c>
      <c r="B62" s="22" t="str">
        <f>VLOOKUP(A62,[1]Sheet2!$AQ$1:$AR$250,2,FALSE)</f>
        <v>440282000</v>
      </c>
      <c r="C62" s="23">
        <v>44955</v>
      </c>
      <c r="D62" s="23">
        <v>31321</v>
      </c>
      <c r="E62" s="23">
        <f>VLOOKUP(A62,[1]Sheet2!$AM$2:$AO$125,2,FALSE)</f>
        <v>135</v>
      </c>
      <c r="F62" s="23">
        <v>13634</v>
      </c>
      <c r="G62" s="23">
        <f>VLOOKUP(A62,[1]Sheet2!$AM$2:$AO$125,3,FALSE)</f>
        <v>64</v>
      </c>
      <c r="H62" s="24">
        <v>1150</v>
      </c>
      <c r="I62" s="24">
        <v>1950</v>
      </c>
      <c r="J62" s="26">
        <v>1</v>
      </c>
      <c r="K62" s="23">
        <f t="shared" si="44"/>
        <v>6261</v>
      </c>
      <c r="L62" s="23">
        <f t="shared" si="45"/>
        <v>6261</v>
      </c>
      <c r="M62" s="23">
        <f t="shared" si="46"/>
        <v>0</v>
      </c>
      <c r="N62" s="23">
        <v>44</v>
      </c>
      <c r="O62" s="23">
        <v>1254</v>
      </c>
      <c r="P62" s="23">
        <f>N62*100-O62</f>
        <v>3146</v>
      </c>
      <c r="Q62" s="18">
        <v>1150</v>
      </c>
      <c r="R62" s="31">
        <v>1</v>
      </c>
      <c r="S62" s="23">
        <f>ROUND(P62*Q62/10000,0)</f>
        <v>362</v>
      </c>
      <c r="T62" s="23">
        <f>ROUND(P62*Q62*R62/10000,0)</f>
        <v>362</v>
      </c>
      <c r="U62" s="23">
        <f>S62-T62</f>
        <v>0</v>
      </c>
      <c r="V62" s="23">
        <f>ROUND((E62*H62+G62*I62)/10000,0)</f>
        <v>28</v>
      </c>
      <c r="W62" s="23">
        <f>ROUND((E62*H62+G62*I62)*J62/10000,0)</f>
        <v>28</v>
      </c>
      <c r="X62" s="23">
        <f>V62-W62</f>
        <v>0</v>
      </c>
      <c r="Y62" s="23">
        <f>K62+S62-V62</f>
        <v>6595</v>
      </c>
      <c r="Z62" s="37">
        <f>L62+T62-W62</f>
        <v>6595</v>
      </c>
      <c r="AA62" s="37">
        <v>-62</v>
      </c>
      <c r="AB62" s="37">
        <f>Z62+AA62</f>
        <v>6533</v>
      </c>
      <c r="AC62" s="37">
        <f>ROUND(498337/$AB$8*AB62,0)</f>
        <v>2543</v>
      </c>
      <c r="AD62" s="37">
        <f>AB62-AC62</f>
        <v>3990</v>
      </c>
      <c r="AE62" s="37"/>
      <c r="AF62" s="38"/>
      <c r="AG62" s="32"/>
      <c r="AI62" s="48">
        <f>ROUND(498337/$AB$8*AB62,2)</f>
        <v>2543.16</v>
      </c>
    </row>
    <row r="63" spans="1:35" s="4" customFormat="1" ht="27" hidden="1" customHeight="1">
      <c r="A63" s="19" t="s">
        <v>104</v>
      </c>
      <c r="B63" s="19"/>
      <c r="C63" s="20">
        <v>25539</v>
      </c>
      <c r="D63" s="20">
        <v>18571</v>
      </c>
      <c r="E63" s="20">
        <f>SUM(E64)</f>
        <v>47</v>
      </c>
      <c r="F63" s="20">
        <v>6968</v>
      </c>
      <c r="G63" s="20">
        <f>SUM(G64)</f>
        <v>19</v>
      </c>
      <c r="H63" s="21">
        <v>1150</v>
      </c>
      <c r="I63" s="21">
        <v>1950</v>
      </c>
      <c r="J63" s="27">
        <v>0.8</v>
      </c>
      <c r="K63" s="20">
        <f t="shared" si="44"/>
        <v>3494</v>
      </c>
      <c r="L63" s="20">
        <f t="shared" si="45"/>
        <v>2796</v>
      </c>
      <c r="M63" s="20">
        <f t="shared" si="46"/>
        <v>698</v>
      </c>
      <c r="N63" s="20">
        <v>41</v>
      </c>
      <c r="O63" s="20">
        <v>651</v>
      </c>
      <c r="P63" s="20">
        <f>SUM(P64)</f>
        <v>3449</v>
      </c>
      <c r="Q63" s="30">
        <v>1150</v>
      </c>
      <c r="R63" s="27">
        <v>0.8</v>
      </c>
      <c r="S63" s="20">
        <f t="shared" ref="S63:Z63" si="61">SUM(S64)</f>
        <v>397</v>
      </c>
      <c r="T63" s="20">
        <f t="shared" si="61"/>
        <v>317</v>
      </c>
      <c r="U63" s="20">
        <f t="shared" si="61"/>
        <v>80</v>
      </c>
      <c r="V63" s="20">
        <f t="shared" si="61"/>
        <v>9</v>
      </c>
      <c r="W63" s="20">
        <f t="shared" si="61"/>
        <v>7</v>
      </c>
      <c r="X63" s="20">
        <f t="shared" si="61"/>
        <v>2</v>
      </c>
      <c r="Y63" s="20">
        <f t="shared" si="61"/>
        <v>3882</v>
      </c>
      <c r="Z63" s="35">
        <f t="shared" si="61"/>
        <v>3106</v>
      </c>
      <c r="AA63" s="35">
        <v>0</v>
      </c>
      <c r="AB63" s="35">
        <f>SUM(AB64)</f>
        <v>3106</v>
      </c>
      <c r="AC63" s="35">
        <f>SUM(AC64)</f>
        <v>1209</v>
      </c>
      <c r="AD63" s="35">
        <f>SUM(AD64)</f>
        <v>1897</v>
      </c>
      <c r="AE63" s="35">
        <f>SUM(AE64)</f>
        <v>0</v>
      </c>
      <c r="AF63" s="36"/>
      <c r="AG63" s="32">
        <v>1</v>
      </c>
      <c r="AI63" s="47">
        <f>SUM(AI64)</f>
        <v>1209.0999999999999</v>
      </c>
    </row>
    <row r="64" spans="1:35" s="4" customFormat="1" ht="27" hidden="1" customHeight="1">
      <c r="A64" s="17" t="s">
        <v>104</v>
      </c>
      <c r="B64" s="22" t="str">
        <f>VLOOKUP(A64,[1]Sheet2!$AQ$1:$AR$250,2,FALSE)</f>
        <v>440224000</v>
      </c>
      <c r="C64" s="23">
        <v>25539</v>
      </c>
      <c r="D64" s="23">
        <v>18571</v>
      </c>
      <c r="E64" s="23">
        <f>VLOOKUP(A64,[1]Sheet2!$AM$2:$AO$125,2,FALSE)</f>
        <v>47</v>
      </c>
      <c r="F64" s="23">
        <v>6968</v>
      </c>
      <c r="G64" s="23">
        <f>VLOOKUP(A64,[1]Sheet2!$AM$2:$AO$125,3,FALSE)</f>
        <v>19</v>
      </c>
      <c r="H64" s="24">
        <v>1150</v>
      </c>
      <c r="I64" s="24">
        <v>1950</v>
      </c>
      <c r="J64" s="26">
        <v>0.8</v>
      </c>
      <c r="K64" s="23">
        <f t="shared" si="44"/>
        <v>3494</v>
      </c>
      <c r="L64" s="23">
        <f t="shared" si="45"/>
        <v>2796</v>
      </c>
      <c r="M64" s="23">
        <f t="shared" si="46"/>
        <v>698</v>
      </c>
      <c r="N64" s="23">
        <v>41</v>
      </c>
      <c r="O64" s="23">
        <v>651</v>
      </c>
      <c r="P64" s="23">
        <f>N64*100-O64</f>
        <v>3449</v>
      </c>
      <c r="Q64" s="18">
        <v>1150</v>
      </c>
      <c r="R64" s="31">
        <v>0.8</v>
      </c>
      <c r="S64" s="23">
        <f>ROUND(P64*Q64/10000,0)</f>
        <v>397</v>
      </c>
      <c r="T64" s="23">
        <f>ROUND(P64*Q64*R64/10000,0)</f>
        <v>317</v>
      </c>
      <c r="U64" s="23">
        <f>S64-T64</f>
        <v>80</v>
      </c>
      <c r="V64" s="23">
        <f>ROUND((E64*H64+G64*I64)/10000,0)</f>
        <v>9</v>
      </c>
      <c r="W64" s="23">
        <f>ROUND((E64*H64+G64*I64)*J64/10000,0)</f>
        <v>7</v>
      </c>
      <c r="X64" s="23">
        <f>V64-W64</f>
        <v>2</v>
      </c>
      <c r="Y64" s="23">
        <f>K64+S64-V64</f>
        <v>3882</v>
      </c>
      <c r="Z64" s="37">
        <f>L64+T64-W64</f>
        <v>3106</v>
      </c>
      <c r="AA64" s="37">
        <v>0</v>
      </c>
      <c r="AB64" s="37">
        <f>Z64+AA64</f>
        <v>3106</v>
      </c>
      <c r="AC64" s="37">
        <f>ROUND(498337/$AB$8*AB64,0)</f>
        <v>1209</v>
      </c>
      <c r="AD64" s="37">
        <f>AB64-AC64</f>
        <v>1897</v>
      </c>
      <c r="AE64" s="37"/>
      <c r="AF64" s="38"/>
      <c r="AG64" s="32"/>
      <c r="AI64" s="48">
        <f>ROUND(498337/$AB$8*AB64,2)</f>
        <v>1209.0999999999999</v>
      </c>
    </row>
    <row r="65" spans="1:35" s="4" customFormat="1" ht="27" hidden="1" customHeight="1">
      <c r="A65" s="19" t="s">
        <v>105</v>
      </c>
      <c r="B65" s="19"/>
      <c r="C65" s="20">
        <v>43169</v>
      </c>
      <c r="D65" s="20">
        <v>31655</v>
      </c>
      <c r="E65" s="20">
        <f>SUM(E66)</f>
        <v>105</v>
      </c>
      <c r="F65" s="20">
        <v>11514</v>
      </c>
      <c r="G65" s="20">
        <f>SUM(G66)</f>
        <v>40</v>
      </c>
      <c r="H65" s="21">
        <v>1150</v>
      </c>
      <c r="I65" s="21">
        <v>1950</v>
      </c>
      <c r="J65" s="27">
        <v>0.8</v>
      </c>
      <c r="K65" s="20">
        <f t="shared" si="44"/>
        <v>5886</v>
      </c>
      <c r="L65" s="20">
        <f t="shared" si="45"/>
        <v>4708</v>
      </c>
      <c r="M65" s="20">
        <f t="shared" si="46"/>
        <v>1178</v>
      </c>
      <c r="N65" s="20">
        <v>56</v>
      </c>
      <c r="O65" s="20">
        <v>1926</v>
      </c>
      <c r="P65" s="20">
        <f>SUM(P66)</f>
        <v>3674</v>
      </c>
      <c r="Q65" s="30">
        <v>1150</v>
      </c>
      <c r="R65" s="27">
        <v>0.8</v>
      </c>
      <c r="S65" s="20">
        <f t="shared" ref="S65:Z65" si="62">SUM(S66)</f>
        <v>423</v>
      </c>
      <c r="T65" s="20">
        <f t="shared" si="62"/>
        <v>338</v>
      </c>
      <c r="U65" s="20">
        <f t="shared" si="62"/>
        <v>85</v>
      </c>
      <c r="V65" s="20">
        <f t="shared" si="62"/>
        <v>20</v>
      </c>
      <c r="W65" s="20">
        <f t="shared" si="62"/>
        <v>16</v>
      </c>
      <c r="X65" s="20">
        <f t="shared" si="62"/>
        <v>4</v>
      </c>
      <c r="Y65" s="20">
        <f t="shared" si="62"/>
        <v>6289</v>
      </c>
      <c r="Z65" s="35">
        <f t="shared" si="62"/>
        <v>5030</v>
      </c>
      <c r="AA65" s="35">
        <v>0</v>
      </c>
      <c r="AB65" s="35">
        <f>SUM(AB66)</f>
        <v>5030</v>
      </c>
      <c r="AC65" s="35">
        <f>SUM(AC66)</f>
        <v>1958</v>
      </c>
      <c r="AD65" s="35">
        <f>SUM(AD66)</f>
        <v>3072</v>
      </c>
      <c r="AE65" s="35">
        <f>SUM(AE66)</f>
        <v>0</v>
      </c>
      <c r="AF65" s="36"/>
      <c r="AG65" s="32">
        <v>1</v>
      </c>
      <c r="AI65" s="47">
        <f>SUM(AI66)</f>
        <v>1958.07</v>
      </c>
    </row>
    <row r="66" spans="1:35" s="4" customFormat="1" ht="27" hidden="1" customHeight="1">
      <c r="A66" s="17" t="s">
        <v>105</v>
      </c>
      <c r="B66" s="22" t="str">
        <f>VLOOKUP(A66,[1]Sheet2!$AQ$1:$AR$250,2,FALSE)</f>
        <v>440229000</v>
      </c>
      <c r="C66" s="23">
        <v>43169</v>
      </c>
      <c r="D66" s="23">
        <v>31655</v>
      </c>
      <c r="E66" s="23">
        <f>VLOOKUP(A66,[1]Sheet2!$AM$2:$AO$125,2,FALSE)</f>
        <v>105</v>
      </c>
      <c r="F66" s="23">
        <v>11514</v>
      </c>
      <c r="G66" s="23">
        <f>VLOOKUP(A66,[1]Sheet2!$AM$2:$AO$125,3,FALSE)</f>
        <v>40</v>
      </c>
      <c r="H66" s="24">
        <v>1150</v>
      </c>
      <c r="I66" s="24">
        <v>1950</v>
      </c>
      <c r="J66" s="26">
        <v>0.8</v>
      </c>
      <c r="K66" s="23">
        <f t="shared" si="44"/>
        <v>5886</v>
      </c>
      <c r="L66" s="23">
        <f t="shared" si="45"/>
        <v>4708</v>
      </c>
      <c r="M66" s="23">
        <f t="shared" si="46"/>
        <v>1178</v>
      </c>
      <c r="N66" s="23">
        <v>56</v>
      </c>
      <c r="O66" s="23">
        <v>1926</v>
      </c>
      <c r="P66" s="23">
        <f>N66*100-O66</f>
        <v>3674</v>
      </c>
      <c r="Q66" s="18">
        <v>1150</v>
      </c>
      <c r="R66" s="31">
        <v>0.8</v>
      </c>
      <c r="S66" s="23">
        <f>ROUND(P66*Q66/10000,0)</f>
        <v>423</v>
      </c>
      <c r="T66" s="23">
        <f>ROUND(P66*Q66*R66/10000,0)</f>
        <v>338</v>
      </c>
      <c r="U66" s="23">
        <f>S66-T66</f>
        <v>85</v>
      </c>
      <c r="V66" s="23">
        <f>ROUND((E66*H66+G66*I66)/10000,0)</f>
        <v>20</v>
      </c>
      <c r="W66" s="23">
        <f>ROUND((E66*H66+G66*I66)*J66/10000,0)</f>
        <v>16</v>
      </c>
      <c r="X66" s="23">
        <f>V66-W66</f>
        <v>4</v>
      </c>
      <c r="Y66" s="23">
        <f>K66+S66-V66</f>
        <v>6289</v>
      </c>
      <c r="Z66" s="37">
        <f>L66+T66-W66</f>
        <v>5030</v>
      </c>
      <c r="AA66" s="37">
        <v>0</v>
      </c>
      <c r="AB66" s="37">
        <f>Z66+AA66</f>
        <v>5030</v>
      </c>
      <c r="AC66" s="37">
        <f>ROUND(498337/$AB$8*AB66,0)</f>
        <v>1958</v>
      </c>
      <c r="AD66" s="37">
        <f>AB66-AC66</f>
        <v>3072</v>
      </c>
      <c r="AE66" s="37"/>
      <c r="AF66" s="38"/>
      <c r="AG66" s="32"/>
      <c r="AI66" s="48">
        <f>ROUND(498337/$AB$8*AB66,2)</f>
        <v>1958.07</v>
      </c>
    </row>
    <row r="67" spans="1:35" s="4" customFormat="1" ht="27" hidden="1" customHeight="1">
      <c r="A67" s="19" t="s">
        <v>106</v>
      </c>
      <c r="B67" s="19"/>
      <c r="C67" s="20">
        <v>25571</v>
      </c>
      <c r="D67" s="20">
        <v>17997</v>
      </c>
      <c r="E67" s="20">
        <f>SUM(E68)</f>
        <v>56</v>
      </c>
      <c r="F67" s="20">
        <v>7574</v>
      </c>
      <c r="G67" s="20">
        <f>SUM(G68)</f>
        <v>27</v>
      </c>
      <c r="H67" s="21">
        <v>1150</v>
      </c>
      <c r="I67" s="21">
        <v>1950</v>
      </c>
      <c r="J67" s="27">
        <v>1</v>
      </c>
      <c r="K67" s="20">
        <f t="shared" si="44"/>
        <v>3547</v>
      </c>
      <c r="L67" s="20">
        <f t="shared" si="45"/>
        <v>3547</v>
      </c>
      <c r="M67" s="20">
        <f t="shared" si="46"/>
        <v>0</v>
      </c>
      <c r="N67" s="20">
        <v>52</v>
      </c>
      <c r="O67" s="20">
        <v>1554</v>
      </c>
      <c r="P67" s="20">
        <f>SUM(P68)</f>
        <v>3646</v>
      </c>
      <c r="Q67" s="30">
        <v>1150</v>
      </c>
      <c r="R67" s="27">
        <v>1</v>
      </c>
      <c r="S67" s="20">
        <f t="shared" ref="S67:Z67" si="63">SUM(S68)</f>
        <v>419</v>
      </c>
      <c r="T67" s="20">
        <f t="shared" si="63"/>
        <v>419</v>
      </c>
      <c r="U67" s="20">
        <f t="shared" si="63"/>
        <v>0</v>
      </c>
      <c r="V67" s="20">
        <f t="shared" si="63"/>
        <v>12</v>
      </c>
      <c r="W67" s="20">
        <f t="shared" si="63"/>
        <v>12</v>
      </c>
      <c r="X67" s="20">
        <f t="shared" si="63"/>
        <v>0</v>
      </c>
      <c r="Y67" s="20">
        <f t="shared" si="63"/>
        <v>3954</v>
      </c>
      <c r="Z67" s="35">
        <f t="shared" si="63"/>
        <v>3954</v>
      </c>
      <c r="AA67" s="35">
        <v>0</v>
      </c>
      <c r="AB67" s="35">
        <f>SUM(AB68)</f>
        <v>3954</v>
      </c>
      <c r="AC67" s="35">
        <f>SUM(AC68)</f>
        <v>1539</v>
      </c>
      <c r="AD67" s="35">
        <f>SUM(AD68)</f>
        <v>2415</v>
      </c>
      <c r="AE67" s="35">
        <f>SUM(AE68)</f>
        <v>0</v>
      </c>
      <c r="AF67" s="36"/>
      <c r="AG67" s="32">
        <v>1</v>
      </c>
      <c r="AI67" s="47">
        <f>SUM(AI68)</f>
        <v>1539.21</v>
      </c>
    </row>
    <row r="68" spans="1:35" s="4" customFormat="1" ht="27" hidden="1" customHeight="1">
      <c r="A68" s="17" t="s">
        <v>106</v>
      </c>
      <c r="B68" s="22" t="s">
        <v>107</v>
      </c>
      <c r="C68" s="23">
        <v>25571</v>
      </c>
      <c r="D68" s="23">
        <v>17997</v>
      </c>
      <c r="E68" s="23">
        <f>VLOOKUP(A68,[1]Sheet2!$AM$2:$AO$125,2,FALSE)</f>
        <v>56</v>
      </c>
      <c r="F68" s="23">
        <v>7574</v>
      </c>
      <c r="G68" s="23">
        <f>VLOOKUP(A68,[1]Sheet2!$AM$2:$AO$125,3,FALSE)</f>
        <v>27</v>
      </c>
      <c r="H68" s="24">
        <v>1150</v>
      </c>
      <c r="I68" s="24">
        <v>1950</v>
      </c>
      <c r="J68" s="26">
        <v>1</v>
      </c>
      <c r="K68" s="23">
        <f t="shared" si="44"/>
        <v>3547</v>
      </c>
      <c r="L68" s="23">
        <f t="shared" si="45"/>
        <v>3547</v>
      </c>
      <c r="M68" s="23">
        <f t="shared" si="46"/>
        <v>0</v>
      </c>
      <c r="N68" s="23">
        <v>52</v>
      </c>
      <c r="O68" s="23">
        <v>1554</v>
      </c>
      <c r="P68" s="23">
        <f>N68*100-O68</f>
        <v>3646</v>
      </c>
      <c r="Q68" s="18">
        <v>1150</v>
      </c>
      <c r="R68" s="31">
        <v>1</v>
      </c>
      <c r="S68" s="23">
        <f>ROUND(P68*Q68/10000,0)</f>
        <v>419</v>
      </c>
      <c r="T68" s="23">
        <f>ROUND(P68*Q68*R68/10000,0)</f>
        <v>419</v>
      </c>
      <c r="U68" s="23">
        <f>S68-T68</f>
        <v>0</v>
      </c>
      <c r="V68" s="23">
        <f>ROUND((E68*H68+G68*I68)/10000,0)</f>
        <v>12</v>
      </c>
      <c r="W68" s="23">
        <f>ROUND((E68*H68+G68*I68)*J68/10000,0)</f>
        <v>12</v>
      </c>
      <c r="X68" s="23">
        <f>V68-W68</f>
        <v>0</v>
      </c>
      <c r="Y68" s="23">
        <f>K68+S68-V68</f>
        <v>3954</v>
      </c>
      <c r="Z68" s="37">
        <f>L68+T68-W68</f>
        <v>3954</v>
      </c>
      <c r="AA68" s="37">
        <v>0</v>
      </c>
      <c r="AB68" s="37">
        <f>Z68+AA68</f>
        <v>3954</v>
      </c>
      <c r="AC68" s="37">
        <f>ROUND(498337/$AB$8*AB68,0)</f>
        <v>1539</v>
      </c>
      <c r="AD68" s="37">
        <f>AB68-AC68</f>
        <v>2415</v>
      </c>
      <c r="AE68" s="37"/>
      <c r="AF68" s="38"/>
      <c r="AG68" s="32"/>
      <c r="AI68" s="48">
        <f>ROUND(498337/$AB$8*AB68,2)</f>
        <v>1539.21</v>
      </c>
    </row>
    <row r="69" spans="1:35" s="4" customFormat="1" ht="27" hidden="1" customHeight="1">
      <c r="A69" s="19" t="s">
        <v>108</v>
      </c>
      <c r="B69" s="19"/>
      <c r="C69" s="20">
        <v>217166</v>
      </c>
      <c r="D69" s="20">
        <v>152310</v>
      </c>
      <c r="E69" s="20">
        <f>SUM(E70:E73)</f>
        <v>345</v>
      </c>
      <c r="F69" s="20">
        <v>64856</v>
      </c>
      <c r="G69" s="20">
        <f>SUM(G70:G73)</f>
        <v>128</v>
      </c>
      <c r="H69" s="21">
        <v>1150</v>
      </c>
      <c r="I69" s="21">
        <v>1950</v>
      </c>
      <c r="J69" s="27" t="s">
        <v>48</v>
      </c>
      <c r="K69" s="20">
        <f t="shared" si="44"/>
        <v>30163</v>
      </c>
      <c r="L69" s="20">
        <f>SUM(L70:L73)</f>
        <v>23723</v>
      </c>
      <c r="M69" s="20">
        <f>SUM(M70:M73)</f>
        <v>6440</v>
      </c>
      <c r="N69" s="20">
        <v>185</v>
      </c>
      <c r="O69" s="20">
        <v>6546</v>
      </c>
      <c r="P69" s="20">
        <f>SUM(P70:P73)</f>
        <v>11954</v>
      </c>
      <c r="Q69" s="30">
        <v>1150</v>
      </c>
      <c r="R69" s="27" t="s">
        <v>48</v>
      </c>
      <c r="S69" s="20">
        <f t="shared" ref="S69:Z69" si="64">SUM(S70:S73)</f>
        <v>1375</v>
      </c>
      <c r="T69" s="20">
        <f t="shared" si="64"/>
        <v>1373</v>
      </c>
      <c r="U69" s="20">
        <f t="shared" si="64"/>
        <v>2</v>
      </c>
      <c r="V69" s="20">
        <f t="shared" si="64"/>
        <v>65</v>
      </c>
      <c r="W69" s="20">
        <f t="shared" si="64"/>
        <v>58</v>
      </c>
      <c r="X69" s="20">
        <f t="shared" si="64"/>
        <v>7</v>
      </c>
      <c r="Y69" s="20">
        <f t="shared" si="64"/>
        <v>31473</v>
      </c>
      <c r="Z69" s="35">
        <f t="shared" si="64"/>
        <v>25038</v>
      </c>
      <c r="AA69" s="35">
        <v>-1596</v>
      </c>
      <c r="AB69" s="35">
        <f>SUM(AB70:AB73)</f>
        <v>23442</v>
      </c>
      <c r="AC69" s="35">
        <f>SUM(AC70:AC73)</f>
        <v>9126</v>
      </c>
      <c r="AD69" s="35">
        <f>SUM(AD70:AD73)</f>
        <v>14316</v>
      </c>
      <c r="AE69" s="35">
        <f>SUM(AE70:AE73)</f>
        <v>0</v>
      </c>
      <c r="AF69" s="36"/>
      <c r="AG69" s="32">
        <v>1</v>
      </c>
      <c r="AI69" s="47">
        <f>SUM(AI70:AI73)</f>
        <v>9125.4700000000012</v>
      </c>
    </row>
    <row r="70" spans="1:35" s="4" customFormat="1" ht="27" hidden="1" customHeight="1">
      <c r="A70" s="22" t="s">
        <v>109</v>
      </c>
      <c r="B70" s="22" t="str">
        <f>VLOOKUP(A70,[1]Sheet2!$AQ$1:$AR$250,2,FALSE)</f>
        <v>441600000</v>
      </c>
      <c r="C70" s="23">
        <v>22964</v>
      </c>
      <c r="D70" s="23">
        <v>12537</v>
      </c>
      <c r="E70" s="23">
        <v>0</v>
      </c>
      <c r="F70" s="23">
        <v>10427</v>
      </c>
      <c r="G70" s="23">
        <v>0</v>
      </c>
      <c r="H70" s="24">
        <v>1150</v>
      </c>
      <c r="I70" s="24">
        <v>1950</v>
      </c>
      <c r="J70" s="26">
        <v>0.6</v>
      </c>
      <c r="K70" s="23">
        <f t="shared" si="44"/>
        <v>3475</v>
      </c>
      <c r="L70" s="23">
        <f t="shared" ref="L70:L79" si="65">ROUND((H70*D70*J70+I70*F70*J70)/10000,0)</f>
        <v>2085</v>
      </c>
      <c r="M70" s="23">
        <f t="shared" ref="M70:M89" si="66">K70-L70</f>
        <v>1390</v>
      </c>
      <c r="N70" s="23">
        <v>0</v>
      </c>
      <c r="O70" s="23">
        <v>0</v>
      </c>
      <c r="P70" s="23">
        <f>N70*100-O70</f>
        <v>0</v>
      </c>
      <c r="Q70" s="18">
        <v>1150</v>
      </c>
      <c r="R70" s="31">
        <v>0.6</v>
      </c>
      <c r="S70" s="23">
        <f>ROUND(P70*Q70/10000,0)</f>
        <v>0</v>
      </c>
      <c r="T70" s="23">
        <f>ROUND(P70*Q70*R70/10000,0)</f>
        <v>0</v>
      </c>
      <c r="U70" s="23">
        <f>S70-T70</f>
        <v>0</v>
      </c>
      <c r="V70" s="23">
        <f>ROUND((E70*H70+G70*I70)/10000,0)</f>
        <v>0</v>
      </c>
      <c r="W70" s="23">
        <f>ROUND((E70*H70+G70*I70)*J70/10000,0)</f>
        <v>0</v>
      </c>
      <c r="X70" s="23">
        <f>V70-W70</f>
        <v>0</v>
      </c>
      <c r="Y70" s="23">
        <f t="shared" ref="Y70:Z73" si="67">K70+S70-V70</f>
        <v>3475</v>
      </c>
      <c r="Z70" s="37">
        <f t="shared" si="67"/>
        <v>2085</v>
      </c>
      <c r="AA70" s="37">
        <v>0</v>
      </c>
      <c r="AB70" s="37">
        <f>Z70+AA70</f>
        <v>2085</v>
      </c>
      <c r="AC70" s="37">
        <f>ROUND(498337/$AB$8*AB70,0)</f>
        <v>812</v>
      </c>
      <c r="AD70" s="37">
        <f>AB70-AC70</f>
        <v>1273</v>
      </c>
      <c r="AE70" s="37"/>
      <c r="AF70" s="38"/>
      <c r="AG70" s="32"/>
      <c r="AI70" s="48">
        <f>ROUND(498337/$AB$8*AB70,2)</f>
        <v>811.65</v>
      </c>
    </row>
    <row r="71" spans="1:35" s="4" customFormat="1" ht="27" hidden="1" customHeight="1">
      <c r="A71" s="17" t="s">
        <v>110</v>
      </c>
      <c r="B71" s="22" t="str">
        <f>VLOOKUP(A71,[1]Sheet2!$AQ$1:$AR$250,2,FALSE)</f>
        <v>441602000</v>
      </c>
      <c r="C71" s="23">
        <v>93129</v>
      </c>
      <c r="D71" s="23">
        <v>69207</v>
      </c>
      <c r="E71" s="23">
        <f>VLOOKUP(A71,[1]Sheet2!$AM$2:$AO$125,2,FALSE)</f>
        <v>85</v>
      </c>
      <c r="F71" s="23">
        <v>23922</v>
      </c>
      <c r="G71" s="23">
        <f>VLOOKUP(A71,[1]Sheet2!$AM$2:$AO$125,3,FALSE)</f>
        <v>38</v>
      </c>
      <c r="H71" s="24">
        <v>1150</v>
      </c>
      <c r="I71" s="24">
        <v>1950</v>
      </c>
      <c r="J71" s="26">
        <v>0.6</v>
      </c>
      <c r="K71" s="23">
        <f t="shared" si="44"/>
        <v>12624</v>
      </c>
      <c r="L71" s="23">
        <f t="shared" si="65"/>
        <v>7574</v>
      </c>
      <c r="M71" s="23">
        <f t="shared" si="66"/>
        <v>5050</v>
      </c>
      <c r="N71" s="23">
        <v>3</v>
      </c>
      <c r="O71" s="23">
        <v>247</v>
      </c>
      <c r="P71" s="23">
        <f>N71*100-O71</f>
        <v>53</v>
      </c>
      <c r="Q71" s="18">
        <v>1150</v>
      </c>
      <c r="R71" s="31">
        <v>0.6</v>
      </c>
      <c r="S71" s="23">
        <f>ROUND(P71*Q71/10000,0)</f>
        <v>6</v>
      </c>
      <c r="T71" s="23">
        <f>ROUND(P71*Q71*R71/10000,0)</f>
        <v>4</v>
      </c>
      <c r="U71" s="23">
        <f>S71-T71</f>
        <v>2</v>
      </c>
      <c r="V71" s="23">
        <f>ROUND((E71*H71+G71*I71)/10000,0)</f>
        <v>17</v>
      </c>
      <c r="W71" s="23">
        <f>ROUND((E71*H71+G71*I71)*J71/10000,0)</f>
        <v>10</v>
      </c>
      <c r="X71" s="23">
        <f>V71-W71</f>
        <v>7</v>
      </c>
      <c r="Y71" s="23">
        <f t="shared" si="67"/>
        <v>12613</v>
      </c>
      <c r="Z71" s="37">
        <f t="shared" si="67"/>
        <v>7568</v>
      </c>
      <c r="AA71" s="37">
        <v>-1214</v>
      </c>
      <c r="AB71" s="37">
        <f>Z71+AA71</f>
        <v>6354</v>
      </c>
      <c r="AC71" s="37">
        <f>ROUND(498337/$AB$8*AB71,0)</f>
        <v>2473</v>
      </c>
      <c r="AD71" s="37">
        <f>AB71-AC71</f>
        <v>3881</v>
      </c>
      <c r="AE71" s="37"/>
      <c r="AF71" s="38"/>
      <c r="AG71" s="32"/>
      <c r="AI71" s="48">
        <f>ROUND(498337/$AB$8*AB71,2)</f>
        <v>2473.48</v>
      </c>
    </row>
    <row r="72" spans="1:35" s="4" customFormat="1" ht="27" hidden="1" customHeight="1">
      <c r="A72" s="17" t="s">
        <v>111</v>
      </c>
      <c r="B72" s="22" t="str">
        <f>VLOOKUP(A72,[1]Sheet2!$AQ$1:$AR$250,2,FALSE)</f>
        <v>441625000</v>
      </c>
      <c r="C72" s="23">
        <v>44305</v>
      </c>
      <c r="D72" s="23">
        <v>30560</v>
      </c>
      <c r="E72" s="23">
        <f>VLOOKUP(A72,[1]Sheet2!$AM$2:$AO$125,2,FALSE)</f>
        <v>125</v>
      </c>
      <c r="F72" s="23">
        <v>13745</v>
      </c>
      <c r="G72" s="23">
        <f>VLOOKUP(A72,[1]Sheet2!$AM$2:$AO$125,3,FALSE)</f>
        <v>23</v>
      </c>
      <c r="H72" s="24">
        <v>1150</v>
      </c>
      <c r="I72" s="24">
        <v>1950</v>
      </c>
      <c r="J72" s="26">
        <v>1</v>
      </c>
      <c r="K72" s="23">
        <f t="shared" si="44"/>
        <v>6195</v>
      </c>
      <c r="L72" s="23">
        <f t="shared" si="65"/>
        <v>6195</v>
      </c>
      <c r="M72" s="23">
        <f t="shared" si="66"/>
        <v>0</v>
      </c>
      <c r="N72" s="23">
        <v>60</v>
      </c>
      <c r="O72" s="23">
        <v>2734</v>
      </c>
      <c r="P72" s="23">
        <f>N72*100-O72</f>
        <v>3266</v>
      </c>
      <c r="Q72" s="18">
        <v>1150</v>
      </c>
      <c r="R72" s="31">
        <v>1</v>
      </c>
      <c r="S72" s="23">
        <f>ROUND(P72*Q72/10000,0)</f>
        <v>376</v>
      </c>
      <c r="T72" s="23">
        <f>ROUND(P72*Q72*R72/10000,0)</f>
        <v>376</v>
      </c>
      <c r="U72" s="23">
        <f>S72-T72</f>
        <v>0</v>
      </c>
      <c r="V72" s="23">
        <f>ROUND((E72*H72+G72*I72)/10000,0)</f>
        <v>19</v>
      </c>
      <c r="W72" s="23">
        <f>ROUND((E72*H72+G72*I72)*J72/10000,0)</f>
        <v>19</v>
      </c>
      <c r="X72" s="23">
        <f>V72-W72</f>
        <v>0</v>
      </c>
      <c r="Y72" s="23">
        <f t="shared" si="67"/>
        <v>6552</v>
      </c>
      <c r="Z72" s="37">
        <f t="shared" si="67"/>
        <v>6552</v>
      </c>
      <c r="AA72" s="37">
        <v>0</v>
      </c>
      <c r="AB72" s="37">
        <f>Z72+AA72</f>
        <v>6552</v>
      </c>
      <c r="AC72" s="37">
        <f>ROUND(498337/$AB$8*AB72,0)</f>
        <v>2551</v>
      </c>
      <c r="AD72" s="37">
        <f>AB72-AC72</f>
        <v>4001</v>
      </c>
      <c r="AE72" s="37"/>
      <c r="AF72" s="38"/>
      <c r="AG72" s="32"/>
      <c r="AI72" s="48">
        <f>ROUND(498337/$AB$8*AB72,2)</f>
        <v>2550.5500000000002</v>
      </c>
    </row>
    <row r="73" spans="1:35" s="4" customFormat="1" ht="27" hidden="1" customHeight="1">
      <c r="A73" s="17" t="s">
        <v>112</v>
      </c>
      <c r="B73" s="22" t="str">
        <f>VLOOKUP(A73,[1]Sheet2!$AQ$1:$AR$250,2,FALSE)</f>
        <v>441624000</v>
      </c>
      <c r="C73" s="23">
        <v>56768</v>
      </c>
      <c r="D73" s="23">
        <v>40006</v>
      </c>
      <c r="E73" s="23">
        <f>VLOOKUP(A73,[1]Sheet2!$AM$2:$AO$125,2,FALSE)</f>
        <v>135</v>
      </c>
      <c r="F73" s="23">
        <v>16762</v>
      </c>
      <c r="G73" s="23">
        <f>VLOOKUP(A73,[1]Sheet2!$AM$2:$AO$125,3,FALSE)</f>
        <v>67</v>
      </c>
      <c r="H73" s="24">
        <v>1150</v>
      </c>
      <c r="I73" s="24">
        <v>1950</v>
      </c>
      <c r="J73" s="26">
        <v>1</v>
      </c>
      <c r="K73" s="23">
        <f t="shared" si="44"/>
        <v>7869</v>
      </c>
      <c r="L73" s="23">
        <f t="shared" si="65"/>
        <v>7869</v>
      </c>
      <c r="M73" s="23">
        <f t="shared" si="66"/>
        <v>0</v>
      </c>
      <c r="N73" s="23">
        <v>122</v>
      </c>
      <c r="O73" s="23">
        <v>3565</v>
      </c>
      <c r="P73" s="23">
        <f>N73*100-O73</f>
        <v>8635</v>
      </c>
      <c r="Q73" s="18">
        <v>1150</v>
      </c>
      <c r="R73" s="31">
        <v>1</v>
      </c>
      <c r="S73" s="23">
        <f>ROUND(P73*Q73/10000,0)</f>
        <v>993</v>
      </c>
      <c r="T73" s="23">
        <f>ROUND(P73*Q73*R73/10000,0)</f>
        <v>993</v>
      </c>
      <c r="U73" s="23">
        <f>S73-T73</f>
        <v>0</v>
      </c>
      <c r="V73" s="23">
        <f>ROUND((E73*H73+G73*I73)/10000,0)</f>
        <v>29</v>
      </c>
      <c r="W73" s="23">
        <f>ROUND((E73*H73+G73*I73)*J73/10000,0)</f>
        <v>29</v>
      </c>
      <c r="X73" s="23">
        <f>V73-W73</f>
        <v>0</v>
      </c>
      <c r="Y73" s="23">
        <f t="shared" si="67"/>
        <v>8833</v>
      </c>
      <c r="Z73" s="37">
        <f t="shared" si="67"/>
        <v>8833</v>
      </c>
      <c r="AA73" s="37">
        <v>-382</v>
      </c>
      <c r="AB73" s="37">
        <f>Z73+AA73</f>
        <v>8451</v>
      </c>
      <c r="AC73" s="37">
        <f>ROUND(498337/$AB$8*AB73,0)</f>
        <v>3290</v>
      </c>
      <c r="AD73" s="37">
        <f>AB73-AC73</f>
        <v>5161</v>
      </c>
      <c r="AE73" s="37"/>
      <c r="AF73" s="38"/>
      <c r="AG73" s="32"/>
      <c r="AI73" s="48">
        <f>ROUND(498337/$AB$8*AB73,2)</f>
        <v>3289.79</v>
      </c>
    </row>
    <row r="74" spans="1:35" s="4" customFormat="1" ht="27" hidden="1" customHeight="1">
      <c r="A74" s="19" t="s">
        <v>113</v>
      </c>
      <c r="B74" s="19"/>
      <c r="C74" s="20">
        <v>96660</v>
      </c>
      <c r="D74" s="20">
        <v>65055</v>
      </c>
      <c r="E74" s="20">
        <f>SUM(E75)</f>
        <v>307</v>
      </c>
      <c r="F74" s="20">
        <v>31605</v>
      </c>
      <c r="G74" s="20">
        <f>SUM(G75)</f>
        <v>213</v>
      </c>
      <c r="H74" s="21">
        <v>1150</v>
      </c>
      <c r="I74" s="21">
        <v>1950</v>
      </c>
      <c r="J74" s="27">
        <v>1</v>
      </c>
      <c r="K74" s="20">
        <f t="shared" si="44"/>
        <v>13644</v>
      </c>
      <c r="L74" s="20">
        <f t="shared" si="65"/>
        <v>13644</v>
      </c>
      <c r="M74" s="20">
        <f t="shared" si="66"/>
        <v>0</v>
      </c>
      <c r="N74" s="20">
        <v>258</v>
      </c>
      <c r="O74" s="20">
        <v>5532</v>
      </c>
      <c r="P74" s="20">
        <f>SUM(P75)</f>
        <v>20268</v>
      </c>
      <c r="Q74" s="30">
        <v>1150</v>
      </c>
      <c r="R74" s="27">
        <v>1</v>
      </c>
      <c r="S74" s="20">
        <f t="shared" ref="S74:Z74" si="68">SUM(S75)</f>
        <v>2331</v>
      </c>
      <c r="T74" s="20">
        <f t="shared" si="68"/>
        <v>2331</v>
      </c>
      <c r="U74" s="20">
        <f t="shared" si="68"/>
        <v>0</v>
      </c>
      <c r="V74" s="20">
        <f t="shared" si="68"/>
        <v>77</v>
      </c>
      <c r="W74" s="20">
        <f t="shared" si="68"/>
        <v>77</v>
      </c>
      <c r="X74" s="20">
        <f t="shared" si="68"/>
        <v>0</v>
      </c>
      <c r="Y74" s="20">
        <f t="shared" si="68"/>
        <v>15898</v>
      </c>
      <c r="Z74" s="35">
        <f t="shared" si="68"/>
        <v>15898</v>
      </c>
      <c r="AA74" s="35">
        <v>-52</v>
      </c>
      <c r="AB74" s="35">
        <f>SUM(AB75)</f>
        <v>15846</v>
      </c>
      <c r="AC74" s="35">
        <f>SUM(AC75)</f>
        <v>6168</v>
      </c>
      <c r="AD74" s="35">
        <f>SUM(AD75)</f>
        <v>9678</v>
      </c>
      <c r="AE74" s="35">
        <f>SUM(AE75)</f>
        <v>0</v>
      </c>
      <c r="AF74" s="36"/>
      <c r="AG74" s="32">
        <v>1</v>
      </c>
      <c r="AI74" s="47">
        <f>SUM(AI75)</f>
        <v>6168.51</v>
      </c>
    </row>
    <row r="75" spans="1:35" s="4" customFormat="1" ht="27" hidden="1" customHeight="1">
      <c r="A75" s="17" t="s">
        <v>113</v>
      </c>
      <c r="B75" s="22" t="str">
        <f>VLOOKUP(A75,[1]Sheet2!$AQ$1:$AR$250,2,FALSE)</f>
        <v>441622000</v>
      </c>
      <c r="C75" s="23">
        <v>96660</v>
      </c>
      <c r="D75" s="23">
        <v>65055</v>
      </c>
      <c r="E75" s="23">
        <f>VLOOKUP(A75,[1]Sheet2!$AM$2:$AO$125,2,FALSE)</f>
        <v>307</v>
      </c>
      <c r="F75" s="23">
        <v>31605</v>
      </c>
      <c r="G75" s="23">
        <f>VLOOKUP(A75,[1]Sheet2!$AM$2:$AO$125,3,FALSE)</f>
        <v>213</v>
      </c>
      <c r="H75" s="24">
        <v>1150</v>
      </c>
      <c r="I75" s="24">
        <v>1950</v>
      </c>
      <c r="J75" s="26">
        <v>1</v>
      </c>
      <c r="K75" s="23">
        <f t="shared" si="44"/>
        <v>13644</v>
      </c>
      <c r="L75" s="23">
        <f t="shared" si="65"/>
        <v>13644</v>
      </c>
      <c r="M75" s="23">
        <f t="shared" si="66"/>
        <v>0</v>
      </c>
      <c r="N75" s="23">
        <v>258</v>
      </c>
      <c r="O75" s="23">
        <v>5532</v>
      </c>
      <c r="P75" s="23">
        <f>N75*100-O75</f>
        <v>20268</v>
      </c>
      <c r="Q75" s="18">
        <v>1150</v>
      </c>
      <c r="R75" s="31">
        <v>1</v>
      </c>
      <c r="S75" s="23">
        <f>ROUND(P75*Q75/10000,0)</f>
        <v>2331</v>
      </c>
      <c r="T75" s="23">
        <f>ROUND(P75*Q75*R75/10000,0)</f>
        <v>2331</v>
      </c>
      <c r="U75" s="23">
        <f>S75-T75</f>
        <v>0</v>
      </c>
      <c r="V75" s="23">
        <f>ROUND((E75*H75+G75*I75)/10000,0)</f>
        <v>77</v>
      </c>
      <c r="W75" s="23">
        <f>ROUND((E75*H75+G75*I75)*J75/10000,0)</f>
        <v>77</v>
      </c>
      <c r="X75" s="23">
        <f>V75-W75</f>
        <v>0</v>
      </c>
      <c r="Y75" s="23">
        <f>K75+S75-V75</f>
        <v>15898</v>
      </c>
      <c r="Z75" s="37">
        <f>L75+T75-W75</f>
        <v>15898</v>
      </c>
      <c r="AA75" s="37">
        <v>-52</v>
      </c>
      <c r="AB75" s="37">
        <f>Z75+AA75</f>
        <v>15846</v>
      </c>
      <c r="AC75" s="37">
        <f>ROUND(498337/$AB$8*AB75,0)-1</f>
        <v>6168</v>
      </c>
      <c r="AD75" s="37">
        <f>AB75-AC75</f>
        <v>9678</v>
      </c>
      <c r="AE75" s="37"/>
      <c r="AF75" s="38"/>
      <c r="AG75" s="32"/>
      <c r="AI75" s="49">
        <f>ROUND(498337/$AB$8*AB75,2)</f>
        <v>6168.51</v>
      </c>
    </row>
    <row r="76" spans="1:35" s="4" customFormat="1" ht="27" hidden="1" customHeight="1">
      <c r="A76" s="19" t="s">
        <v>114</v>
      </c>
      <c r="B76" s="19"/>
      <c r="C76" s="20">
        <v>94869</v>
      </c>
      <c r="D76" s="20">
        <v>65161</v>
      </c>
      <c r="E76" s="20">
        <f>SUM(E77)</f>
        <v>372</v>
      </c>
      <c r="F76" s="20">
        <v>29708</v>
      </c>
      <c r="G76" s="20">
        <f>SUM(G77)</f>
        <v>148</v>
      </c>
      <c r="H76" s="21">
        <v>1150</v>
      </c>
      <c r="I76" s="21">
        <v>1950</v>
      </c>
      <c r="J76" s="27">
        <v>1</v>
      </c>
      <c r="K76" s="20">
        <f t="shared" si="44"/>
        <v>13287</v>
      </c>
      <c r="L76" s="20">
        <f t="shared" si="65"/>
        <v>13287</v>
      </c>
      <c r="M76" s="20">
        <f t="shared" si="66"/>
        <v>0</v>
      </c>
      <c r="N76" s="20">
        <v>206</v>
      </c>
      <c r="O76" s="20">
        <v>8528</v>
      </c>
      <c r="P76" s="20">
        <f>SUM(P77)</f>
        <v>12072</v>
      </c>
      <c r="Q76" s="30">
        <v>1150</v>
      </c>
      <c r="R76" s="27">
        <v>1</v>
      </c>
      <c r="S76" s="20">
        <f t="shared" ref="S76:Z76" si="69">SUM(S77)</f>
        <v>1388</v>
      </c>
      <c r="T76" s="20">
        <f t="shared" si="69"/>
        <v>1388</v>
      </c>
      <c r="U76" s="20">
        <f t="shared" si="69"/>
        <v>0</v>
      </c>
      <c r="V76" s="20">
        <f t="shared" si="69"/>
        <v>72</v>
      </c>
      <c r="W76" s="20">
        <f t="shared" si="69"/>
        <v>72</v>
      </c>
      <c r="X76" s="20">
        <f t="shared" si="69"/>
        <v>0</v>
      </c>
      <c r="Y76" s="20">
        <f t="shared" si="69"/>
        <v>14603</v>
      </c>
      <c r="Z76" s="35">
        <f t="shared" si="69"/>
        <v>14603</v>
      </c>
      <c r="AA76" s="35">
        <v>0</v>
      </c>
      <c r="AB76" s="35">
        <f>SUM(AB77)</f>
        <v>14603</v>
      </c>
      <c r="AC76" s="35">
        <f>SUM(AC77)</f>
        <v>5685</v>
      </c>
      <c r="AD76" s="35">
        <f>SUM(AD77)</f>
        <v>8918</v>
      </c>
      <c r="AE76" s="35">
        <f>SUM(AE77)</f>
        <v>0</v>
      </c>
      <c r="AF76" s="36"/>
      <c r="AG76" s="32">
        <v>1</v>
      </c>
      <c r="AI76" s="47">
        <f>SUM(AI77)</f>
        <v>5684.64</v>
      </c>
    </row>
    <row r="77" spans="1:35" s="4" customFormat="1" ht="27" hidden="1" customHeight="1">
      <c r="A77" s="17" t="s">
        <v>114</v>
      </c>
      <c r="B77" s="22" t="str">
        <f>VLOOKUP(A77,[1]Sheet2!$AQ$1:$AR$250,2,FALSE)</f>
        <v>441621000</v>
      </c>
      <c r="C77" s="23">
        <v>94869</v>
      </c>
      <c r="D77" s="23">
        <v>65161</v>
      </c>
      <c r="E77" s="23">
        <f>VLOOKUP(A77,[1]Sheet2!$AM$2:$AO$125,2,FALSE)</f>
        <v>372</v>
      </c>
      <c r="F77" s="23">
        <v>29708</v>
      </c>
      <c r="G77" s="23">
        <f>VLOOKUP(A77,[1]Sheet2!$AM$2:$AO$125,3,FALSE)</f>
        <v>148</v>
      </c>
      <c r="H77" s="24">
        <v>1150</v>
      </c>
      <c r="I77" s="24">
        <v>1950</v>
      </c>
      <c r="J77" s="26">
        <v>1</v>
      </c>
      <c r="K77" s="23">
        <f t="shared" si="44"/>
        <v>13287</v>
      </c>
      <c r="L77" s="23">
        <f t="shared" si="65"/>
        <v>13287</v>
      </c>
      <c r="M77" s="23">
        <f t="shared" si="66"/>
        <v>0</v>
      </c>
      <c r="N77" s="23">
        <v>206</v>
      </c>
      <c r="O77" s="23">
        <v>8528</v>
      </c>
      <c r="P77" s="23">
        <f>N77*100-O77</f>
        <v>12072</v>
      </c>
      <c r="Q77" s="18">
        <v>1150</v>
      </c>
      <c r="R77" s="31">
        <v>1</v>
      </c>
      <c r="S77" s="23">
        <f>ROUND(P77*Q77/10000,0)</f>
        <v>1388</v>
      </c>
      <c r="T77" s="23">
        <f>ROUND(P77*Q77*R77/10000,0)</f>
        <v>1388</v>
      </c>
      <c r="U77" s="23">
        <f>S77-T77</f>
        <v>0</v>
      </c>
      <c r="V77" s="23">
        <f>ROUND((E77*H77+G77*I77)/10000,0)</f>
        <v>72</v>
      </c>
      <c r="W77" s="23">
        <f>ROUND((E77*H77+G77*I77)*J77/10000,0)</f>
        <v>72</v>
      </c>
      <c r="X77" s="23">
        <f>V77-W77</f>
        <v>0</v>
      </c>
      <c r="Y77" s="23">
        <f>K77+S77-V77</f>
        <v>14603</v>
      </c>
      <c r="Z77" s="37">
        <f>L77+T77-W77</f>
        <v>14603</v>
      </c>
      <c r="AA77" s="37">
        <v>0</v>
      </c>
      <c r="AB77" s="37">
        <f>Z77+AA77</f>
        <v>14603</v>
      </c>
      <c r="AC77" s="37">
        <f>ROUND(498337/$AB$8*AB77,0)</f>
        <v>5685</v>
      </c>
      <c r="AD77" s="37">
        <f>AB77-AC77</f>
        <v>8918</v>
      </c>
      <c r="AE77" s="37"/>
      <c r="AF77" s="38"/>
      <c r="AG77" s="32"/>
      <c r="AI77" s="48">
        <f>ROUND(498337/$AB$8*AB77,2)</f>
        <v>5684.64</v>
      </c>
    </row>
    <row r="78" spans="1:35" s="4" customFormat="1" ht="27" hidden="1" customHeight="1">
      <c r="A78" s="19" t="s">
        <v>115</v>
      </c>
      <c r="B78" s="19"/>
      <c r="C78" s="20">
        <v>41766</v>
      </c>
      <c r="D78" s="20">
        <v>30193</v>
      </c>
      <c r="E78" s="20">
        <f>SUM(E79)</f>
        <v>118</v>
      </c>
      <c r="F78" s="20">
        <v>11573</v>
      </c>
      <c r="G78" s="20">
        <f>SUM(G79)</f>
        <v>34</v>
      </c>
      <c r="H78" s="21">
        <v>1150</v>
      </c>
      <c r="I78" s="21">
        <v>1950</v>
      </c>
      <c r="J78" s="27">
        <v>1</v>
      </c>
      <c r="K78" s="20">
        <f t="shared" si="44"/>
        <v>5729</v>
      </c>
      <c r="L78" s="20">
        <f t="shared" si="65"/>
        <v>5729</v>
      </c>
      <c r="M78" s="20">
        <f t="shared" si="66"/>
        <v>0</v>
      </c>
      <c r="N78" s="20">
        <v>40</v>
      </c>
      <c r="O78" s="20">
        <v>1556</v>
      </c>
      <c r="P78" s="20">
        <f>SUM(P79)</f>
        <v>2444</v>
      </c>
      <c r="Q78" s="30">
        <v>1150</v>
      </c>
      <c r="R78" s="27">
        <v>1</v>
      </c>
      <c r="S78" s="20">
        <f t="shared" ref="S78:Z78" si="70">SUM(S79)</f>
        <v>281</v>
      </c>
      <c r="T78" s="20">
        <f t="shared" si="70"/>
        <v>281</v>
      </c>
      <c r="U78" s="20">
        <f t="shared" si="70"/>
        <v>0</v>
      </c>
      <c r="V78" s="20">
        <f t="shared" si="70"/>
        <v>20</v>
      </c>
      <c r="W78" s="20">
        <f t="shared" si="70"/>
        <v>20</v>
      </c>
      <c r="X78" s="20">
        <f t="shared" si="70"/>
        <v>0</v>
      </c>
      <c r="Y78" s="20">
        <f t="shared" si="70"/>
        <v>5990</v>
      </c>
      <c r="Z78" s="35">
        <f t="shared" si="70"/>
        <v>5990</v>
      </c>
      <c r="AA78" s="35">
        <v>0</v>
      </c>
      <c r="AB78" s="35">
        <f>SUM(AB79)</f>
        <v>5990</v>
      </c>
      <c r="AC78" s="35">
        <f>SUM(AC79)</f>
        <v>2332</v>
      </c>
      <c r="AD78" s="35">
        <f>SUM(AD79)</f>
        <v>3658</v>
      </c>
      <c r="AE78" s="35">
        <f>SUM(AE79)</f>
        <v>0</v>
      </c>
      <c r="AF78" s="36"/>
      <c r="AG78" s="32">
        <v>1</v>
      </c>
      <c r="AI78" s="47">
        <f>SUM(AI79)</f>
        <v>2331.7800000000002</v>
      </c>
    </row>
    <row r="79" spans="1:35" s="4" customFormat="1" ht="27" hidden="1" customHeight="1">
      <c r="A79" s="17" t="s">
        <v>115</v>
      </c>
      <c r="B79" s="22" t="str">
        <f>VLOOKUP(A79,[1]Sheet2!$AQ$1:$AR$250,2,FALSE)</f>
        <v>441623000</v>
      </c>
      <c r="C79" s="23">
        <v>41766</v>
      </c>
      <c r="D79" s="23">
        <v>30193</v>
      </c>
      <c r="E79" s="23">
        <f>VLOOKUP(A79,[1]Sheet2!$AM$2:$AO$125,2,FALSE)</f>
        <v>118</v>
      </c>
      <c r="F79" s="23">
        <v>11573</v>
      </c>
      <c r="G79" s="23">
        <f>VLOOKUP(A79,[1]Sheet2!$AM$2:$AO$125,3,FALSE)</f>
        <v>34</v>
      </c>
      <c r="H79" s="24">
        <v>1150</v>
      </c>
      <c r="I79" s="24">
        <v>1950</v>
      </c>
      <c r="J79" s="26">
        <v>1</v>
      </c>
      <c r="K79" s="23">
        <f t="shared" si="44"/>
        <v>5729</v>
      </c>
      <c r="L79" s="23">
        <f t="shared" si="65"/>
        <v>5729</v>
      </c>
      <c r="M79" s="23">
        <f t="shared" si="66"/>
        <v>0</v>
      </c>
      <c r="N79" s="23">
        <v>40</v>
      </c>
      <c r="O79" s="23">
        <v>1556</v>
      </c>
      <c r="P79" s="23">
        <f>N79*100-O79</f>
        <v>2444</v>
      </c>
      <c r="Q79" s="18">
        <v>1150</v>
      </c>
      <c r="R79" s="31">
        <v>1</v>
      </c>
      <c r="S79" s="23">
        <f>ROUND(P79*Q79/10000,0)</f>
        <v>281</v>
      </c>
      <c r="T79" s="23">
        <f>ROUND(P79*Q79*R79/10000,0)</f>
        <v>281</v>
      </c>
      <c r="U79" s="23">
        <f>S79-T79</f>
        <v>0</v>
      </c>
      <c r="V79" s="23">
        <f>ROUND((E79*H79+G79*I79)/10000,0)</f>
        <v>20</v>
      </c>
      <c r="W79" s="23">
        <f>ROUND((E79*H79+G79*I79)*J79/10000,0)</f>
        <v>20</v>
      </c>
      <c r="X79" s="23">
        <f>V79-W79</f>
        <v>0</v>
      </c>
      <c r="Y79" s="23">
        <f>K79+S79-V79</f>
        <v>5990</v>
      </c>
      <c r="Z79" s="37">
        <f>L79+T79-W79</f>
        <v>5990</v>
      </c>
      <c r="AA79" s="37">
        <v>0</v>
      </c>
      <c r="AB79" s="37">
        <f>Z79+AA79</f>
        <v>5990</v>
      </c>
      <c r="AC79" s="37">
        <f>ROUND(498337/$AB$8*AB79,0)</f>
        <v>2332</v>
      </c>
      <c r="AD79" s="37">
        <f>AB79-AC79</f>
        <v>3658</v>
      </c>
      <c r="AE79" s="37"/>
      <c r="AF79" s="38"/>
      <c r="AG79" s="32"/>
      <c r="AI79" s="48">
        <f>ROUND(498337/$AB$8*AB79,2)</f>
        <v>2331.7800000000002</v>
      </c>
    </row>
    <row r="80" spans="1:35" s="4" customFormat="1" ht="27" hidden="1" customHeight="1">
      <c r="A80" s="19" t="s">
        <v>116</v>
      </c>
      <c r="B80" s="19"/>
      <c r="C80" s="20">
        <v>165154</v>
      </c>
      <c r="D80" s="20">
        <v>117415</v>
      </c>
      <c r="E80" s="20">
        <f>SUM(E81:E85)</f>
        <v>305</v>
      </c>
      <c r="F80" s="20">
        <v>47739</v>
      </c>
      <c r="G80" s="20">
        <f>SUM(G81:G85)</f>
        <v>106</v>
      </c>
      <c r="H80" s="21">
        <v>1150</v>
      </c>
      <c r="I80" s="21">
        <v>1950</v>
      </c>
      <c r="J80" s="27" t="s">
        <v>48</v>
      </c>
      <c r="K80" s="20">
        <f>SUM(K81:K85)</f>
        <v>22811</v>
      </c>
      <c r="L80" s="20">
        <f>SUM(L81:L85)</f>
        <v>22078</v>
      </c>
      <c r="M80" s="20">
        <f t="shared" si="66"/>
        <v>733</v>
      </c>
      <c r="N80" s="20">
        <v>49</v>
      </c>
      <c r="O80" s="20">
        <v>1238</v>
      </c>
      <c r="P80" s="20">
        <f>SUM(P81:P85)</f>
        <v>3662</v>
      </c>
      <c r="Q80" s="30">
        <v>1150</v>
      </c>
      <c r="R80" s="27" t="s">
        <v>48</v>
      </c>
      <c r="S80" s="20">
        <f t="shared" ref="S80:Z80" si="71">SUM(S81:S85)</f>
        <v>421</v>
      </c>
      <c r="T80" s="20">
        <f t="shared" si="71"/>
        <v>421</v>
      </c>
      <c r="U80" s="20">
        <f t="shared" si="71"/>
        <v>0</v>
      </c>
      <c r="V80" s="20">
        <f t="shared" si="71"/>
        <v>57</v>
      </c>
      <c r="W80" s="20">
        <f t="shared" si="71"/>
        <v>57</v>
      </c>
      <c r="X80" s="20">
        <f t="shared" si="71"/>
        <v>0</v>
      </c>
      <c r="Y80" s="20">
        <f t="shared" si="71"/>
        <v>23175</v>
      </c>
      <c r="Z80" s="35">
        <f t="shared" si="71"/>
        <v>22442</v>
      </c>
      <c r="AA80" s="35">
        <v>0</v>
      </c>
      <c r="AB80" s="35">
        <f>SUM(AB81:AB85)</f>
        <v>22442</v>
      </c>
      <c r="AC80" s="35">
        <f>SUM(AC81:AC85)</f>
        <v>8737</v>
      </c>
      <c r="AD80" s="35">
        <f>SUM(AD81:AD85)</f>
        <v>13705</v>
      </c>
      <c r="AE80" s="35">
        <f>SUM(AE81:AE85)</f>
        <v>0</v>
      </c>
      <c r="AF80" s="36"/>
      <c r="AG80" s="32">
        <v>1</v>
      </c>
      <c r="AI80" s="47">
        <f>SUM(AI81:AI85)</f>
        <v>8736.19</v>
      </c>
    </row>
    <row r="81" spans="1:35" s="4" customFormat="1" ht="27" hidden="1" customHeight="1">
      <c r="A81" s="22" t="s">
        <v>117</v>
      </c>
      <c r="B81" s="22" t="str">
        <f>VLOOKUP(A81,[1]Sheet2!$AQ$1:$AR$250,2,FALSE)</f>
        <v>441400000</v>
      </c>
      <c r="C81" s="23">
        <v>9396</v>
      </c>
      <c r="D81" s="23">
        <v>0</v>
      </c>
      <c r="E81" s="23">
        <v>0</v>
      </c>
      <c r="F81" s="23">
        <v>9396</v>
      </c>
      <c r="G81" s="23">
        <v>0</v>
      </c>
      <c r="H81" s="24">
        <v>1150</v>
      </c>
      <c r="I81" s="24">
        <v>1950</v>
      </c>
      <c r="J81" s="26">
        <v>0.6</v>
      </c>
      <c r="K81" s="23">
        <f t="shared" ref="K81:K89" si="72">ROUND((D81*H81+F81*I81)/10000,0)</f>
        <v>1832</v>
      </c>
      <c r="L81" s="23">
        <f t="shared" ref="L81:L89" si="73">ROUND((H81*D81*J81+I81*F81*J81)/10000,0)</f>
        <v>1099</v>
      </c>
      <c r="M81" s="23">
        <f t="shared" si="66"/>
        <v>733</v>
      </c>
      <c r="N81" s="23">
        <v>0</v>
      </c>
      <c r="O81" s="23">
        <v>0</v>
      </c>
      <c r="P81" s="23">
        <f>N81*100-O81</f>
        <v>0</v>
      </c>
      <c r="Q81" s="18">
        <v>1150</v>
      </c>
      <c r="R81" s="31">
        <v>0.6</v>
      </c>
      <c r="S81" s="23">
        <f>ROUND(P81*Q81/10000,0)</f>
        <v>0</v>
      </c>
      <c r="T81" s="23">
        <f>ROUND(P81*Q81*R81/10000,0)</f>
        <v>0</v>
      </c>
      <c r="U81" s="23">
        <f>S81-T81</f>
        <v>0</v>
      </c>
      <c r="V81" s="23">
        <f>ROUND((E81*H81+G81*I81)/10000,0)</f>
        <v>0</v>
      </c>
      <c r="W81" s="23">
        <f>ROUND((E81*H81+G81*I81)*J81/10000,0)</f>
        <v>0</v>
      </c>
      <c r="X81" s="23">
        <f>V81-W81</f>
        <v>0</v>
      </c>
      <c r="Y81" s="23">
        <f t="shared" ref="Y81:Z85" si="74">K81+S81-V81</f>
        <v>1832</v>
      </c>
      <c r="Z81" s="37">
        <f t="shared" si="74"/>
        <v>1099</v>
      </c>
      <c r="AA81" s="37">
        <v>0</v>
      </c>
      <c r="AB81" s="37">
        <f>Z81+AA81</f>
        <v>1099</v>
      </c>
      <c r="AC81" s="37">
        <f>ROUND(498337/$AB$8*AB81,0)</f>
        <v>428</v>
      </c>
      <c r="AD81" s="37">
        <f>AB81-AC81</f>
        <v>671</v>
      </c>
      <c r="AE81" s="37"/>
      <c r="AF81" s="38"/>
      <c r="AG81" s="32"/>
      <c r="AI81" s="48">
        <f>ROUND(498337/$AB$8*AB81,2)</f>
        <v>427.82</v>
      </c>
    </row>
    <row r="82" spans="1:35" s="4" customFormat="1" ht="27" hidden="1" customHeight="1">
      <c r="A82" s="17" t="s">
        <v>118</v>
      </c>
      <c r="B82" s="22" t="str">
        <f>VLOOKUP(A82,[1]Sheet2!$AQ$1:$AR$250,2,FALSE)</f>
        <v>441402000</v>
      </c>
      <c r="C82" s="23">
        <v>47931</v>
      </c>
      <c r="D82" s="23">
        <v>37714</v>
      </c>
      <c r="E82" s="23">
        <f>VLOOKUP(A82,[1]Sheet2!$AM$2:$AO$125,2,FALSE)</f>
        <v>83</v>
      </c>
      <c r="F82" s="23">
        <v>10217</v>
      </c>
      <c r="G82" s="23">
        <f>VLOOKUP(A82,[1]Sheet2!$AM$2:$AO$125,3,FALSE)</f>
        <v>16</v>
      </c>
      <c r="H82" s="24">
        <v>1150</v>
      </c>
      <c r="I82" s="24">
        <v>1950</v>
      </c>
      <c r="J82" s="26">
        <v>1</v>
      </c>
      <c r="K82" s="23">
        <f t="shared" si="72"/>
        <v>6329</v>
      </c>
      <c r="L82" s="23">
        <f t="shared" si="73"/>
        <v>6329</v>
      </c>
      <c r="M82" s="23">
        <f t="shared" si="66"/>
        <v>0</v>
      </c>
      <c r="N82" s="23">
        <v>3</v>
      </c>
      <c r="O82" s="23">
        <v>57</v>
      </c>
      <c r="P82" s="23">
        <f>N82*100-O82</f>
        <v>243</v>
      </c>
      <c r="Q82" s="18">
        <v>1150</v>
      </c>
      <c r="R82" s="31">
        <v>1</v>
      </c>
      <c r="S82" s="23">
        <f>ROUND(P82*Q82/10000,0)</f>
        <v>28</v>
      </c>
      <c r="T82" s="23">
        <f>ROUND(P82*Q82*R82/10000,0)</f>
        <v>28</v>
      </c>
      <c r="U82" s="23">
        <f>S82-T82</f>
        <v>0</v>
      </c>
      <c r="V82" s="23">
        <f>ROUND((E82*H82+G82*I82)/10000,0)</f>
        <v>13</v>
      </c>
      <c r="W82" s="23">
        <f>ROUND((E82*H82+G82*I82)*J82/10000,0)</f>
        <v>13</v>
      </c>
      <c r="X82" s="23">
        <f>V82-W82</f>
        <v>0</v>
      </c>
      <c r="Y82" s="23">
        <f t="shared" si="74"/>
        <v>6344</v>
      </c>
      <c r="Z82" s="37">
        <f t="shared" si="74"/>
        <v>6344</v>
      </c>
      <c r="AA82" s="37">
        <v>0</v>
      </c>
      <c r="AB82" s="37">
        <f>Z82+AA82</f>
        <v>6344</v>
      </c>
      <c r="AC82" s="37">
        <f>ROUND(498337/$AB$8*AB82,0)</f>
        <v>2470</v>
      </c>
      <c r="AD82" s="37">
        <f>AB82-AC82</f>
        <v>3874</v>
      </c>
      <c r="AE82" s="37"/>
      <c r="AF82" s="38"/>
      <c r="AG82" s="32"/>
      <c r="AI82" s="48">
        <f>ROUND(498337/$AB$8*AB82,2)</f>
        <v>2469.58</v>
      </c>
    </row>
    <row r="83" spans="1:35" s="4" customFormat="1" ht="27" hidden="1" customHeight="1">
      <c r="A83" s="22" t="s">
        <v>119</v>
      </c>
      <c r="B83" s="22" t="str">
        <f>VLOOKUP(A83,[1]Sheet2!$AQ$1:$AR$250,2,FALSE)</f>
        <v>441403000</v>
      </c>
      <c r="C83" s="23">
        <v>64718</v>
      </c>
      <c r="D83" s="23">
        <v>48682</v>
      </c>
      <c r="E83" s="23">
        <f>VLOOKUP(A83,[1]Sheet2!$AM$2:$AO$125,2,FALSE)</f>
        <v>152</v>
      </c>
      <c r="F83" s="23">
        <v>16036</v>
      </c>
      <c r="G83" s="23">
        <f>VLOOKUP(A83,[1]Sheet2!$AM$2:$AO$125,3,FALSE)</f>
        <v>63</v>
      </c>
      <c r="H83" s="24">
        <v>1150</v>
      </c>
      <c r="I83" s="24">
        <v>1950</v>
      </c>
      <c r="J83" s="26">
        <v>1</v>
      </c>
      <c r="K83" s="23">
        <f t="shared" si="72"/>
        <v>8725</v>
      </c>
      <c r="L83" s="23">
        <f t="shared" si="73"/>
        <v>8725</v>
      </c>
      <c r="M83" s="23">
        <f t="shared" si="66"/>
        <v>0</v>
      </c>
      <c r="N83" s="23">
        <v>28</v>
      </c>
      <c r="O83" s="23">
        <v>474</v>
      </c>
      <c r="P83" s="23">
        <f>N83*100-O83</f>
        <v>2326</v>
      </c>
      <c r="Q83" s="18">
        <v>1150</v>
      </c>
      <c r="R83" s="31">
        <v>1</v>
      </c>
      <c r="S83" s="23">
        <f>ROUND(P83*Q83/10000,0)</f>
        <v>267</v>
      </c>
      <c r="T83" s="23">
        <f>ROUND(P83*Q83*R83/10000,0)</f>
        <v>267</v>
      </c>
      <c r="U83" s="23">
        <f>S83-T83</f>
        <v>0</v>
      </c>
      <c r="V83" s="23">
        <f>ROUND((E83*H83+G83*I83)/10000,0)</f>
        <v>30</v>
      </c>
      <c r="W83" s="23">
        <f>ROUND((E83*H83+G83*I83)*J83/10000,0)</f>
        <v>30</v>
      </c>
      <c r="X83" s="23">
        <f>V83-W83</f>
        <v>0</v>
      </c>
      <c r="Y83" s="23">
        <f t="shared" si="74"/>
        <v>8962</v>
      </c>
      <c r="Z83" s="37">
        <f t="shared" si="74"/>
        <v>8962</v>
      </c>
      <c r="AA83" s="37">
        <v>0</v>
      </c>
      <c r="AB83" s="37">
        <f>Z83+AA83</f>
        <v>8962</v>
      </c>
      <c r="AC83" s="37">
        <f>ROUND(498337/$AB$8*AB83,0)</f>
        <v>3489</v>
      </c>
      <c r="AD83" s="37">
        <f>AB83-AC83</f>
        <v>5473</v>
      </c>
      <c r="AE83" s="37"/>
      <c r="AF83" s="38"/>
      <c r="AG83" s="32"/>
      <c r="AI83" s="48">
        <f>ROUND(498337/$AB$8*AB83,2)</f>
        <v>3488.72</v>
      </c>
    </row>
    <row r="84" spans="1:35" s="4" customFormat="1" ht="27" hidden="1" customHeight="1">
      <c r="A84" s="17" t="s">
        <v>120</v>
      </c>
      <c r="B84" s="22" t="str">
        <f>VLOOKUP(A84,[1]Sheet2!$AQ$1:$AR$250,2,FALSE)</f>
        <v>441426000</v>
      </c>
      <c r="C84" s="23">
        <v>22435</v>
      </c>
      <c r="D84" s="23">
        <v>16027</v>
      </c>
      <c r="E84" s="23">
        <f>VLOOKUP(A84,[1]Sheet2!$AM$2:$AO$125,2,FALSE)</f>
        <v>35</v>
      </c>
      <c r="F84" s="23">
        <v>6408</v>
      </c>
      <c r="G84" s="23">
        <f>VLOOKUP(A84,[1]Sheet2!$AM$2:$AO$125,3,FALSE)</f>
        <v>8</v>
      </c>
      <c r="H84" s="24">
        <v>1150</v>
      </c>
      <c r="I84" s="24">
        <v>1950</v>
      </c>
      <c r="J84" s="26">
        <v>1</v>
      </c>
      <c r="K84" s="23">
        <f t="shared" si="72"/>
        <v>3093</v>
      </c>
      <c r="L84" s="23">
        <f t="shared" si="73"/>
        <v>3093</v>
      </c>
      <c r="M84" s="23">
        <f t="shared" si="66"/>
        <v>0</v>
      </c>
      <c r="N84" s="23">
        <v>10</v>
      </c>
      <c r="O84" s="23">
        <v>288</v>
      </c>
      <c r="P84" s="23">
        <f>N84*100-O84</f>
        <v>712</v>
      </c>
      <c r="Q84" s="18">
        <v>1150</v>
      </c>
      <c r="R84" s="31">
        <v>1</v>
      </c>
      <c r="S84" s="23">
        <f>ROUND(P84*Q84/10000,0)</f>
        <v>82</v>
      </c>
      <c r="T84" s="23">
        <f>ROUND(P84*Q84*R84/10000,0)</f>
        <v>82</v>
      </c>
      <c r="U84" s="23">
        <f>S84-T84</f>
        <v>0</v>
      </c>
      <c r="V84" s="23">
        <f>ROUND((E84*H84+G84*I84)/10000,0)</f>
        <v>6</v>
      </c>
      <c r="W84" s="23">
        <f>ROUND((E84*H84+G84*I84)*J84/10000,0)</f>
        <v>6</v>
      </c>
      <c r="X84" s="23">
        <f>V84-W84</f>
        <v>0</v>
      </c>
      <c r="Y84" s="23">
        <f t="shared" si="74"/>
        <v>3169</v>
      </c>
      <c r="Z84" s="37">
        <f t="shared" si="74"/>
        <v>3169</v>
      </c>
      <c r="AA84" s="37">
        <v>0</v>
      </c>
      <c r="AB84" s="37">
        <f>Z84+AA84</f>
        <v>3169</v>
      </c>
      <c r="AC84" s="37">
        <f>ROUND(498337/$AB$8*AB84,0)</f>
        <v>1234</v>
      </c>
      <c r="AD84" s="37">
        <f>AB84-AC84</f>
        <v>1935</v>
      </c>
      <c r="AE84" s="37"/>
      <c r="AF84" s="38"/>
      <c r="AG84" s="32"/>
      <c r="AI84" s="48">
        <f>ROUND(498337/$AB$8*AB84,2)</f>
        <v>1233.6199999999999</v>
      </c>
    </row>
    <row r="85" spans="1:35" s="4" customFormat="1" ht="27" hidden="1" customHeight="1">
      <c r="A85" s="17" t="s">
        <v>121</v>
      </c>
      <c r="B85" s="22" t="str">
        <f>VLOOKUP(A85,[1]Sheet2!$AQ$1:$AR$250,2,FALSE)</f>
        <v>441427000</v>
      </c>
      <c r="C85" s="23">
        <v>20674</v>
      </c>
      <c r="D85" s="23">
        <v>14992</v>
      </c>
      <c r="E85" s="23">
        <f>VLOOKUP(A85,[1]Sheet2!$AM$2:$AO$125,2,FALSE)</f>
        <v>35</v>
      </c>
      <c r="F85" s="23">
        <v>5682</v>
      </c>
      <c r="G85" s="23">
        <f>VLOOKUP(A85,[1]Sheet2!$AM$2:$AO$125,3,FALSE)</f>
        <v>19</v>
      </c>
      <c r="H85" s="24">
        <v>1150</v>
      </c>
      <c r="I85" s="24">
        <v>1950</v>
      </c>
      <c r="J85" s="26">
        <v>1</v>
      </c>
      <c r="K85" s="23">
        <f t="shared" si="72"/>
        <v>2832</v>
      </c>
      <c r="L85" s="23">
        <f t="shared" si="73"/>
        <v>2832</v>
      </c>
      <c r="M85" s="23">
        <f t="shared" si="66"/>
        <v>0</v>
      </c>
      <c r="N85" s="23">
        <v>8</v>
      </c>
      <c r="O85" s="23">
        <v>419</v>
      </c>
      <c r="P85" s="23">
        <f>N85*100-O85</f>
        <v>381</v>
      </c>
      <c r="Q85" s="18">
        <v>1150</v>
      </c>
      <c r="R85" s="31">
        <v>1</v>
      </c>
      <c r="S85" s="23">
        <f>ROUND(P85*Q85/10000,0)</f>
        <v>44</v>
      </c>
      <c r="T85" s="23">
        <f>ROUND(P85*Q85*R85/10000,0)</f>
        <v>44</v>
      </c>
      <c r="U85" s="23">
        <f>S85-T85</f>
        <v>0</v>
      </c>
      <c r="V85" s="23">
        <f>ROUND((E85*H85+G85*I85)/10000,0)</f>
        <v>8</v>
      </c>
      <c r="W85" s="23">
        <f>ROUND((E85*H85+G85*I85)*J85/10000,0)</f>
        <v>8</v>
      </c>
      <c r="X85" s="23">
        <f>V85-W85</f>
        <v>0</v>
      </c>
      <c r="Y85" s="23">
        <f t="shared" si="74"/>
        <v>2868</v>
      </c>
      <c r="Z85" s="37">
        <f t="shared" si="74"/>
        <v>2868</v>
      </c>
      <c r="AA85" s="37">
        <v>0</v>
      </c>
      <c r="AB85" s="37">
        <f>Z85+AA85</f>
        <v>2868</v>
      </c>
      <c r="AC85" s="37">
        <f>ROUND(498337/$AB$8*AB85,0)</f>
        <v>1116</v>
      </c>
      <c r="AD85" s="37">
        <f>AB85-AC85</f>
        <v>1752</v>
      </c>
      <c r="AE85" s="37"/>
      <c r="AF85" s="38"/>
      <c r="AG85" s="32"/>
      <c r="AI85" s="48">
        <f>ROUND(498337/$AB$8*AB85,2)</f>
        <v>1116.45</v>
      </c>
    </row>
    <row r="86" spans="1:35" s="4" customFormat="1" ht="27" hidden="1" customHeight="1">
      <c r="A86" s="19" t="s">
        <v>122</v>
      </c>
      <c r="B86" s="19"/>
      <c r="C86" s="20">
        <v>44374</v>
      </c>
      <c r="D86" s="20">
        <v>31049</v>
      </c>
      <c r="E86" s="20">
        <f>SUM(E87)</f>
        <v>144</v>
      </c>
      <c r="F86" s="20">
        <v>13325</v>
      </c>
      <c r="G86" s="20">
        <f>SUM(G87)</f>
        <v>58</v>
      </c>
      <c r="H86" s="21">
        <v>1150</v>
      </c>
      <c r="I86" s="21">
        <v>1950</v>
      </c>
      <c r="J86" s="27">
        <v>1</v>
      </c>
      <c r="K86" s="20">
        <f t="shared" si="72"/>
        <v>6169</v>
      </c>
      <c r="L86" s="20">
        <f t="shared" si="73"/>
        <v>6169</v>
      </c>
      <c r="M86" s="20">
        <f t="shared" si="66"/>
        <v>0</v>
      </c>
      <c r="N86" s="20">
        <v>54</v>
      </c>
      <c r="O86" s="20">
        <v>1347</v>
      </c>
      <c r="P86" s="20">
        <f>SUM(P87)</f>
        <v>4053</v>
      </c>
      <c r="Q86" s="30">
        <v>1150</v>
      </c>
      <c r="R86" s="27">
        <v>1</v>
      </c>
      <c r="S86" s="20">
        <f t="shared" ref="S86:Z86" si="75">SUM(S87)</f>
        <v>466</v>
      </c>
      <c r="T86" s="20">
        <f t="shared" si="75"/>
        <v>466</v>
      </c>
      <c r="U86" s="20">
        <f t="shared" si="75"/>
        <v>0</v>
      </c>
      <c r="V86" s="20">
        <f t="shared" si="75"/>
        <v>28</v>
      </c>
      <c r="W86" s="20">
        <f t="shared" si="75"/>
        <v>28</v>
      </c>
      <c r="X86" s="20">
        <f t="shared" si="75"/>
        <v>0</v>
      </c>
      <c r="Y86" s="20">
        <f t="shared" si="75"/>
        <v>6607</v>
      </c>
      <c r="Z86" s="35">
        <f t="shared" si="75"/>
        <v>6607</v>
      </c>
      <c r="AA86" s="35">
        <v>0</v>
      </c>
      <c r="AB86" s="35">
        <f>SUM(AB87)</f>
        <v>6607</v>
      </c>
      <c r="AC86" s="35">
        <f>SUM(AC87)</f>
        <v>2572</v>
      </c>
      <c r="AD86" s="35">
        <f>SUM(AD87)</f>
        <v>4035</v>
      </c>
      <c r="AE86" s="35">
        <f>SUM(AE87)</f>
        <v>0</v>
      </c>
      <c r="AF86" s="36"/>
      <c r="AG86" s="32">
        <v>1</v>
      </c>
      <c r="AI86" s="47">
        <f>SUM(AI87)</f>
        <v>2571.96</v>
      </c>
    </row>
    <row r="87" spans="1:35" s="4" customFormat="1" ht="27" hidden="1" customHeight="1">
      <c r="A87" s="17" t="s">
        <v>122</v>
      </c>
      <c r="B87" s="22" t="str">
        <f>VLOOKUP(A87,[1]Sheet2!$AQ$1:$AR$250,2,FALSE)</f>
        <v>441422000</v>
      </c>
      <c r="C87" s="23">
        <v>44374</v>
      </c>
      <c r="D87" s="23">
        <v>31049</v>
      </c>
      <c r="E87" s="23">
        <f>VLOOKUP(A87,[1]Sheet2!$AM$2:$AO$125,2,FALSE)</f>
        <v>144</v>
      </c>
      <c r="F87" s="23">
        <v>13325</v>
      </c>
      <c r="G87" s="23">
        <f>VLOOKUP(A87,[1]Sheet2!$AM$2:$AO$125,3,FALSE)</f>
        <v>58</v>
      </c>
      <c r="H87" s="24">
        <v>1150</v>
      </c>
      <c r="I87" s="24">
        <v>1950</v>
      </c>
      <c r="J87" s="26">
        <v>1</v>
      </c>
      <c r="K87" s="23">
        <f t="shared" si="72"/>
        <v>6169</v>
      </c>
      <c r="L87" s="23">
        <f t="shared" si="73"/>
        <v>6169</v>
      </c>
      <c r="M87" s="23">
        <f t="shared" si="66"/>
        <v>0</v>
      </c>
      <c r="N87" s="23">
        <v>54</v>
      </c>
      <c r="O87" s="23">
        <v>1347</v>
      </c>
      <c r="P87" s="23">
        <f>N87*100-O87</f>
        <v>4053</v>
      </c>
      <c r="Q87" s="18">
        <v>1150</v>
      </c>
      <c r="R87" s="31">
        <v>1</v>
      </c>
      <c r="S87" s="23">
        <f>ROUND(P87*Q87/10000,0)</f>
        <v>466</v>
      </c>
      <c r="T87" s="23">
        <f>ROUND(P87*Q87*R87/10000,0)</f>
        <v>466</v>
      </c>
      <c r="U87" s="23">
        <f>S87-T87</f>
        <v>0</v>
      </c>
      <c r="V87" s="23">
        <f>ROUND((E87*H87+G87*I87)/10000,0)</f>
        <v>28</v>
      </c>
      <c r="W87" s="23">
        <f>ROUND((E87*H87+G87*I87)*J87/10000,0)</f>
        <v>28</v>
      </c>
      <c r="X87" s="23">
        <f>V87-W87</f>
        <v>0</v>
      </c>
      <c r="Y87" s="23">
        <f>K87+S87-V87</f>
        <v>6607</v>
      </c>
      <c r="Z87" s="37">
        <f>L87+T87-W87</f>
        <v>6607</v>
      </c>
      <c r="AA87" s="37">
        <v>0</v>
      </c>
      <c r="AB87" s="37">
        <f>Z87+AA87</f>
        <v>6607</v>
      </c>
      <c r="AC87" s="37">
        <f>ROUND(498337/$AB$8*AB87,0)</f>
        <v>2572</v>
      </c>
      <c r="AD87" s="37">
        <f>AB87-AC87</f>
        <v>4035</v>
      </c>
      <c r="AE87" s="37"/>
      <c r="AF87" s="38"/>
      <c r="AG87" s="32"/>
      <c r="AI87" s="48">
        <f>ROUND(498337/$AB$8*AB87,2)</f>
        <v>2571.96</v>
      </c>
    </row>
    <row r="88" spans="1:35" s="4" customFormat="1" ht="27" hidden="1" customHeight="1">
      <c r="A88" s="19" t="s">
        <v>123</v>
      </c>
      <c r="B88" s="19"/>
      <c r="C88" s="20">
        <v>104517</v>
      </c>
      <c r="D88" s="20">
        <v>74781</v>
      </c>
      <c r="E88" s="20">
        <f>SUM(E89)</f>
        <v>197</v>
      </c>
      <c r="F88" s="20">
        <v>29736</v>
      </c>
      <c r="G88" s="20">
        <f>SUM(G89)</f>
        <v>67</v>
      </c>
      <c r="H88" s="21">
        <v>1150</v>
      </c>
      <c r="I88" s="21">
        <v>1950</v>
      </c>
      <c r="J88" s="27">
        <v>1</v>
      </c>
      <c r="K88" s="20">
        <f t="shared" si="72"/>
        <v>14398</v>
      </c>
      <c r="L88" s="20">
        <f t="shared" si="73"/>
        <v>14398</v>
      </c>
      <c r="M88" s="20">
        <f t="shared" si="66"/>
        <v>0</v>
      </c>
      <c r="N88" s="20">
        <v>81</v>
      </c>
      <c r="O88" s="20">
        <v>2493</v>
      </c>
      <c r="P88" s="20">
        <f>SUM(P89)</f>
        <v>5607</v>
      </c>
      <c r="Q88" s="30">
        <v>1150</v>
      </c>
      <c r="R88" s="27">
        <v>1</v>
      </c>
      <c r="S88" s="20">
        <f t="shared" ref="S88:Z88" si="76">SUM(S89)</f>
        <v>645</v>
      </c>
      <c r="T88" s="20">
        <f t="shared" si="76"/>
        <v>645</v>
      </c>
      <c r="U88" s="20">
        <f t="shared" si="76"/>
        <v>0</v>
      </c>
      <c r="V88" s="20">
        <f t="shared" si="76"/>
        <v>36</v>
      </c>
      <c r="W88" s="20">
        <f t="shared" si="76"/>
        <v>36</v>
      </c>
      <c r="X88" s="20">
        <f t="shared" si="76"/>
        <v>0</v>
      </c>
      <c r="Y88" s="20">
        <f t="shared" si="76"/>
        <v>15007</v>
      </c>
      <c r="Z88" s="35">
        <f t="shared" si="76"/>
        <v>15007</v>
      </c>
      <c r="AA88" s="35">
        <v>0</v>
      </c>
      <c r="AB88" s="35">
        <f>SUM(AB89)</f>
        <v>15007</v>
      </c>
      <c r="AC88" s="35">
        <f>SUM(AC89)</f>
        <v>5842</v>
      </c>
      <c r="AD88" s="35">
        <f>SUM(AD89)</f>
        <v>9165</v>
      </c>
      <c r="AE88" s="35">
        <f>SUM(AE89)</f>
        <v>0</v>
      </c>
      <c r="AF88" s="36"/>
      <c r="AG88" s="32">
        <v>1</v>
      </c>
      <c r="AI88" s="47">
        <f>SUM(AI89)</f>
        <v>5841.9</v>
      </c>
    </row>
    <row r="89" spans="1:35" s="4" customFormat="1" ht="27" hidden="1" customHeight="1">
      <c r="A89" s="17" t="s">
        <v>123</v>
      </c>
      <c r="B89" s="22" t="str">
        <f>VLOOKUP(A89,[1]Sheet2!$AQ$1:$AR$250,2,FALSE)</f>
        <v>441481000</v>
      </c>
      <c r="C89" s="23">
        <v>104517</v>
      </c>
      <c r="D89" s="23">
        <v>74781</v>
      </c>
      <c r="E89" s="23">
        <f>VLOOKUP(A89,[1]Sheet2!$AM$2:$AO$125,2,FALSE)</f>
        <v>197</v>
      </c>
      <c r="F89" s="23">
        <v>29736</v>
      </c>
      <c r="G89" s="23">
        <f>VLOOKUP(A89,[1]Sheet2!$AM$2:$AO$125,3,FALSE)</f>
        <v>67</v>
      </c>
      <c r="H89" s="24">
        <v>1150</v>
      </c>
      <c r="I89" s="24">
        <v>1950</v>
      </c>
      <c r="J89" s="26">
        <v>1</v>
      </c>
      <c r="K89" s="23">
        <f t="shared" si="72"/>
        <v>14398</v>
      </c>
      <c r="L89" s="23">
        <f t="shared" si="73"/>
        <v>14398</v>
      </c>
      <c r="M89" s="23">
        <f t="shared" si="66"/>
        <v>0</v>
      </c>
      <c r="N89" s="23">
        <v>81</v>
      </c>
      <c r="O89" s="23">
        <v>2493</v>
      </c>
      <c r="P89" s="23">
        <f>N89*100-O89</f>
        <v>5607</v>
      </c>
      <c r="Q89" s="18">
        <v>1150</v>
      </c>
      <c r="R89" s="31">
        <v>1</v>
      </c>
      <c r="S89" s="23">
        <f>ROUND(P89*Q89/10000,0)</f>
        <v>645</v>
      </c>
      <c r="T89" s="23">
        <f>ROUND(P89*Q89*R89/10000,0)</f>
        <v>645</v>
      </c>
      <c r="U89" s="23">
        <f>S89-T89</f>
        <v>0</v>
      </c>
      <c r="V89" s="23">
        <f>ROUND((E89*H89+G89*I89)/10000,0)</f>
        <v>36</v>
      </c>
      <c r="W89" s="23">
        <f>ROUND((E89*H89+G89*I89)*J89/10000,0)</f>
        <v>36</v>
      </c>
      <c r="X89" s="23">
        <f>V89-W89</f>
        <v>0</v>
      </c>
      <c r="Y89" s="23">
        <f>K89+S89-V89</f>
        <v>15007</v>
      </c>
      <c r="Z89" s="37">
        <f>L89+T89-W89</f>
        <v>15007</v>
      </c>
      <c r="AA89" s="37">
        <v>0</v>
      </c>
      <c r="AB89" s="37">
        <f>Z89+AA89</f>
        <v>15007</v>
      </c>
      <c r="AC89" s="37">
        <f>ROUND(498337/$AB$8*AB89,0)</f>
        <v>5842</v>
      </c>
      <c r="AD89" s="37">
        <f>AB89-AC89</f>
        <v>9165</v>
      </c>
      <c r="AE89" s="37"/>
      <c r="AF89" s="38"/>
      <c r="AG89" s="32"/>
      <c r="AI89" s="48">
        <f>ROUND(498337/$AB$8*AB89,2)</f>
        <v>5841.9</v>
      </c>
    </row>
    <row r="90" spans="1:35" s="4" customFormat="1" ht="27" hidden="1" customHeight="1">
      <c r="A90" s="19" t="s">
        <v>124</v>
      </c>
      <c r="B90" s="19"/>
      <c r="C90" s="20">
        <v>64173</v>
      </c>
      <c r="D90" s="20">
        <v>46190</v>
      </c>
      <c r="E90" s="20">
        <f>SUM(E91)</f>
        <v>129</v>
      </c>
      <c r="F90" s="20">
        <v>17983</v>
      </c>
      <c r="G90" s="20">
        <f t="shared" ref="G90:M90" si="77">SUM(G91)</f>
        <v>50</v>
      </c>
      <c r="H90" s="30">
        <f t="shared" si="77"/>
        <v>1150</v>
      </c>
      <c r="I90" s="30">
        <f t="shared" si="77"/>
        <v>1950</v>
      </c>
      <c r="J90" s="51">
        <f t="shared" si="77"/>
        <v>1</v>
      </c>
      <c r="K90" s="20">
        <f t="shared" si="77"/>
        <v>8819</v>
      </c>
      <c r="L90" s="20">
        <f t="shared" si="77"/>
        <v>8819</v>
      </c>
      <c r="M90" s="20">
        <f t="shared" si="77"/>
        <v>0</v>
      </c>
      <c r="N90" s="20">
        <v>101</v>
      </c>
      <c r="O90" s="20">
        <v>3504</v>
      </c>
      <c r="P90" s="20">
        <f>SUM(P91)</f>
        <v>6596</v>
      </c>
      <c r="Q90" s="30">
        <v>1150</v>
      </c>
      <c r="R90" s="27">
        <v>1</v>
      </c>
      <c r="S90" s="20">
        <f t="shared" ref="S90:Z90" si="78">SUM(S91)</f>
        <v>759</v>
      </c>
      <c r="T90" s="20">
        <f t="shared" si="78"/>
        <v>759</v>
      </c>
      <c r="U90" s="20">
        <f t="shared" si="78"/>
        <v>0</v>
      </c>
      <c r="V90" s="20">
        <f t="shared" si="78"/>
        <v>25</v>
      </c>
      <c r="W90" s="20">
        <f t="shared" si="78"/>
        <v>25</v>
      </c>
      <c r="X90" s="20">
        <f t="shared" si="78"/>
        <v>0</v>
      </c>
      <c r="Y90" s="20">
        <f t="shared" si="78"/>
        <v>9553</v>
      </c>
      <c r="Z90" s="35">
        <f t="shared" si="78"/>
        <v>9553</v>
      </c>
      <c r="AA90" s="35">
        <v>0</v>
      </c>
      <c r="AB90" s="35">
        <f>SUM(AB91)</f>
        <v>9553</v>
      </c>
      <c r="AC90" s="35">
        <f>SUM(AC91)</f>
        <v>3719</v>
      </c>
      <c r="AD90" s="35">
        <f>SUM(AD91)</f>
        <v>5834</v>
      </c>
      <c r="AE90" s="35">
        <f>SUM(AE91)</f>
        <v>0</v>
      </c>
      <c r="AF90" s="36"/>
      <c r="AG90" s="32">
        <v>1</v>
      </c>
      <c r="AI90" s="47">
        <f>SUM(AI91)</f>
        <v>3718.78</v>
      </c>
    </row>
    <row r="91" spans="1:35" s="4" customFormat="1" ht="27" hidden="1" customHeight="1">
      <c r="A91" s="17" t="s">
        <v>124</v>
      </c>
      <c r="B91" s="22" t="str">
        <f>VLOOKUP(A91,[1]Sheet2!$AQ$1:$AR$250,2,FALSE)</f>
        <v>441423000</v>
      </c>
      <c r="C91" s="23">
        <v>64173</v>
      </c>
      <c r="D91" s="23">
        <v>46190</v>
      </c>
      <c r="E91" s="23">
        <f>VLOOKUP(A91,[1]Sheet2!$AM$2:$AO$125,2,FALSE)</f>
        <v>129</v>
      </c>
      <c r="F91" s="23">
        <v>17983</v>
      </c>
      <c r="G91" s="23">
        <f>VLOOKUP(A91,[1]Sheet2!$AM$2:$AO$125,3,FALSE)</f>
        <v>50</v>
      </c>
      <c r="H91" s="24">
        <v>1150</v>
      </c>
      <c r="I91" s="24">
        <v>1950</v>
      </c>
      <c r="J91" s="26">
        <v>1</v>
      </c>
      <c r="K91" s="23">
        <f>ROUND((D91*H91+F91*I91)/10000,0)</f>
        <v>8819</v>
      </c>
      <c r="L91" s="23">
        <f>ROUND((H91*D91*J91+I91*F91*J91)/10000,0)</f>
        <v>8819</v>
      </c>
      <c r="M91" s="23">
        <f>K91-L91</f>
        <v>0</v>
      </c>
      <c r="N91" s="23">
        <v>101</v>
      </c>
      <c r="O91" s="23">
        <v>3504</v>
      </c>
      <c r="P91" s="23">
        <f>N91*100-O91</f>
        <v>6596</v>
      </c>
      <c r="Q91" s="18">
        <v>1150</v>
      </c>
      <c r="R91" s="31">
        <v>1</v>
      </c>
      <c r="S91" s="23">
        <f>ROUND(P91*Q91/10000,0)</f>
        <v>759</v>
      </c>
      <c r="T91" s="23">
        <f>ROUND(P91*Q91*R91/10000,0)</f>
        <v>759</v>
      </c>
      <c r="U91" s="23">
        <f>S91-T91</f>
        <v>0</v>
      </c>
      <c r="V91" s="23">
        <f>ROUND((E91*H91+G91*I91)/10000,0)</f>
        <v>25</v>
      </c>
      <c r="W91" s="23">
        <f>ROUND((E91*H91+G91*I91)*J91/10000,0)</f>
        <v>25</v>
      </c>
      <c r="X91" s="23">
        <f>V91-W91</f>
        <v>0</v>
      </c>
      <c r="Y91" s="23">
        <f>K91+S91-V91</f>
        <v>9553</v>
      </c>
      <c r="Z91" s="37">
        <f>L91+T91-W91</f>
        <v>9553</v>
      </c>
      <c r="AA91" s="37">
        <v>0</v>
      </c>
      <c r="AB91" s="37">
        <f>Z91+AA91</f>
        <v>9553</v>
      </c>
      <c r="AC91" s="37">
        <f>ROUND(498337/$AB$8*AB91,0)</f>
        <v>3719</v>
      </c>
      <c r="AD91" s="37">
        <f>AB91-AC91</f>
        <v>5834</v>
      </c>
      <c r="AE91" s="37"/>
      <c r="AF91" s="38"/>
      <c r="AG91" s="32"/>
      <c r="AI91" s="48">
        <f>ROUND(498337/$AB$8*AB91,2)</f>
        <v>3718.78</v>
      </c>
    </row>
    <row r="92" spans="1:35" s="4" customFormat="1" ht="27" hidden="1" customHeight="1">
      <c r="A92" s="19" t="s">
        <v>125</v>
      </c>
      <c r="B92" s="19"/>
      <c r="C92" s="20">
        <v>148086</v>
      </c>
      <c r="D92" s="20">
        <v>101516</v>
      </c>
      <c r="E92" s="20">
        <f>SUM(E93)</f>
        <v>482</v>
      </c>
      <c r="F92" s="20">
        <v>46570</v>
      </c>
      <c r="G92" s="20">
        <f>SUM(G93)</f>
        <v>108</v>
      </c>
      <c r="H92" s="21">
        <v>1150</v>
      </c>
      <c r="I92" s="21">
        <v>1950</v>
      </c>
      <c r="J92" s="27">
        <v>1</v>
      </c>
      <c r="K92" s="20">
        <f>ROUND((D92*H92+F92*I92)/10000,0)</f>
        <v>20755</v>
      </c>
      <c r="L92" s="20">
        <f>ROUND((H92*D92*J92+I92*F92*J92)/10000,0)</f>
        <v>20755</v>
      </c>
      <c r="M92" s="20">
        <f>K92-L92</f>
        <v>0</v>
      </c>
      <c r="N92" s="20">
        <v>211</v>
      </c>
      <c r="O92" s="20">
        <v>8459</v>
      </c>
      <c r="P92" s="20">
        <f>SUM(P93)</f>
        <v>12641</v>
      </c>
      <c r="Q92" s="30">
        <v>1150</v>
      </c>
      <c r="R92" s="27">
        <v>1</v>
      </c>
      <c r="S92" s="20">
        <f t="shared" ref="S92:Z92" si="79">SUM(S93)</f>
        <v>1454</v>
      </c>
      <c r="T92" s="20">
        <f t="shared" si="79"/>
        <v>1454</v>
      </c>
      <c r="U92" s="20">
        <f t="shared" si="79"/>
        <v>0</v>
      </c>
      <c r="V92" s="20">
        <f t="shared" si="79"/>
        <v>76</v>
      </c>
      <c r="W92" s="20">
        <f t="shared" si="79"/>
        <v>76</v>
      </c>
      <c r="X92" s="20">
        <f t="shared" si="79"/>
        <v>0</v>
      </c>
      <c r="Y92" s="20">
        <f t="shared" si="79"/>
        <v>22133</v>
      </c>
      <c r="Z92" s="35">
        <f t="shared" si="79"/>
        <v>22133</v>
      </c>
      <c r="AA92" s="35">
        <v>0</v>
      </c>
      <c r="AB92" s="35">
        <f>SUM(AB93)</f>
        <v>22133</v>
      </c>
      <c r="AC92" s="35">
        <f>SUM(AC93)</f>
        <v>8616</v>
      </c>
      <c r="AD92" s="35">
        <f>SUM(AD93)</f>
        <v>13517</v>
      </c>
      <c r="AE92" s="35">
        <f>SUM(AE93)</f>
        <v>0</v>
      </c>
      <c r="AF92" s="36"/>
      <c r="AG92" s="32">
        <v>1</v>
      </c>
      <c r="AI92" s="47">
        <f>SUM(AI93)</f>
        <v>8615.9</v>
      </c>
    </row>
    <row r="93" spans="1:35" s="4" customFormat="1" ht="27" hidden="1" customHeight="1">
      <c r="A93" s="17" t="s">
        <v>125</v>
      </c>
      <c r="B93" s="22" t="str">
        <f>VLOOKUP(A93,[1]Sheet2!$AQ$1:$AR$250,2,FALSE)</f>
        <v>441424000</v>
      </c>
      <c r="C93" s="23">
        <v>148086</v>
      </c>
      <c r="D93" s="23">
        <v>101516</v>
      </c>
      <c r="E93" s="23">
        <f>VLOOKUP(A93,[1]Sheet2!$AM$2:$AO$125,2,FALSE)</f>
        <v>482</v>
      </c>
      <c r="F93" s="23">
        <v>46570</v>
      </c>
      <c r="G93" s="23">
        <f>VLOOKUP(A93,[1]Sheet2!$AM$2:$AO$125,3,FALSE)</f>
        <v>108</v>
      </c>
      <c r="H93" s="24">
        <v>1150</v>
      </c>
      <c r="I93" s="24">
        <v>1950</v>
      </c>
      <c r="J93" s="26">
        <v>1</v>
      </c>
      <c r="K93" s="23">
        <f>ROUND((D93*H93+F93*I93)/10000,0)</f>
        <v>20755</v>
      </c>
      <c r="L93" s="23">
        <f>ROUND((H93*D93*J93+I93*F93*J93)/10000,0)</f>
        <v>20755</v>
      </c>
      <c r="M93" s="23">
        <f>K93-L93</f>
        <v>0</v>
      </c>
      <c r="N93" s="23">
        <v>211</v>
      </c>
      <c r="O93" s="23">
        <v>8459</v>
      </c>
      <c r="P93" s="23">
        <f>N93*100-O93</f>
        <v>12641</v>
      </c>
      <c r="Q93" s="18">
        <v>1150</v>
      </c>
      <c r="R93" s="31">
        <v>1</v>
      </c>
      <c r="S93" s="23">
        <f>ROUND(P93*Q93/10000,0)</f>
        <v>1454</v>
      </c>
      <c r="T93" s="23">
        <f>ROUND(P93*Q93*R93/10000,0)</f>
        <v>1454</v>
      </c>
      <c r="U93" s="23">
        <f>S93-T93</f>
        <v>0</v>
      </c>
      <c r="V93" s="23">
        <f>ROUND((E93*H93+G93*I93)/10000,0)</f>
        <v>76</v>
      </c>
      <c r="W93" s="23">
        <f>ROUND((E93*H93+G93*I93)*J93/10000,0)</f>
        <v>76</v>
      </c>
      <c r="X93" s="23">
        <f>V93-W93</f>
        <v>0</v>
      </c>
      <c r="Y93" s="23">
        <f>K93+S93-V93</f>
        <v>22133</v>
      </c>
      <c r="Z93" s="37">
        <f>L93+T93-W93</f>
        <v>22133</v>
      </c>
      <c r="AA93" s="37">
        <v>0</v>
      </c>
      <c r="AB93" s="37">
        <f>Z93+AA93</f>
        <v>22133</v>
      </c>
      <c r="AC93" s="37">
        <f>ROUND(498337/$AB$8*AB93,0)</f>
        <v>8616</v>
      </c>
      <c r="AD93" s="37">
        <f>AB93-AC93</f>
        <v>13517</v>
      </c>
      <c r="AE93" s="37"/>
      <c r="AF93" s="38"/>
      <c r="AG93" s="32"/>
      <c r="AI93" s="48">
        <f>ROUND(498337/$AB$8*AB93,2)</f>
        <v>8615.9</v>
      </c>
    </row>
    <row r="94" spans="1:35" s="4" customFormat="1" ht="27" hidden="1" customHeight="1">
      <c r="A94" s="19" t="s">
        <v>126</v>
      </c>
      <c r="B94" s="19"/>
      <c r="C94" s="20">
        <v>664516</v>
      </c>
      <c r="D94" s="20">
        <v>482673</v>
      </c>
      <c r="E94" s="20">
        <f>SUM(E95:E99)</f>
        <v>367</v>
      </c>
      <c r="F94" s="20">
        <v>181843</v>
      </c>
      <c r="G94" s="20">
        <f>SUM(G95:G99)</f>
        <v>131</v>
      </c>
      <c r="H94" s="21">
        <v>1150</v>
      </c>
      <c r="I94" s="21">
        <v>1950</v>
      </c>
      <c r="J94" s="27" t="s">
        <v>48</v>
      </c>
      <c r="K94" s="20">
        <f>SUM(K95:K99)</f>
        <v>90966</v>
      </c>
      <c r="L94" s="20">
        <f>SUM(L95:L99)</f>
        <v>69457</v>
      </c>
      <c r="M94" s="20">
        <f>SUM(M95:M99)</f>
        <v>21509</v>
      </c>
      <c r="N94" s="20">
        <v>249</v>
      </c>
      <c r="O94" s="20">
        <v>8011</v>
      </c>
      <c r="P94" s="20">
        <f>SUM(P95:P99)</f>
        <v>16889</v>
      </c>
      <c r="Q94" s="30">
        <v>1150</v>
      </c>
      <c r="R94" s="27" t="s">
        <v>48</v>
      </c>
      <c r="S94" s="20">
        <f t="shared" ref="S94:Z94" si="80">SUM(S95:S99)</f>
        <v>1942</v>
      </c>
      <c r="T94" s="20">
        <f t="shared" si="80"/>
        <v>1619</v>
      </c>
      <c r="U94" s="20">
        <f t="shared" si="80"/>
        <v>323</v>
      </c>
      <c r="V94" s="20">
        <f t="shared" si="80"/>
        <v>68</v>
      </c>
      <c r="W94" s="20">
        <f t="shared" si="80"/>
        <v>56</v>
      </c>
      <c r="X94" s="20">
        <f t="shared" si="80"/>
        <v>12</v>
      </c>
      <c r="Y94" s="20">
        <f t="shared" si="80"/>
        <v>92840</v>
      </c>
      <c r="Z94" s="35">
        <f t="shared" si="80"/>
        <v>71020</v>
      </c>
      <c r="AA94" s="35">
        <v>-34</v>
      </c>
      <c r="AB94" s="35">
        <f>SUM(AB95:AB99)</f>
        <v>70986</v>
      </c>
      <c r="AC94" s="35">
        <f>SUM(AC95:AC99)</f>
        <v>27633</v>
      </c>
      <c r="AD94" s="35">
        <f>SUM(AD95:AD99)</f>
        <v>43353</v>
      </c>
      <c r="AE94" s="35">
        <f>SUM(AE95:AE99)</f>
        <v>0</v>
      </c>
      <c r="AF94" s="36"/>
      <c r="AG94" s="32">
        <v>1</v>
      </c>
      <c r="AI94" s="47">
        <f>SUM(AI95:AI99)</f>
        <v>27633.34</v>
      </c>
    </row>
    <row r="95" spans="1:35" s="4" customFormat="1" ht="27" hidden="1" customHeight="1">
      <c r="A95" s="22" t="s">
        <v>127</v>
      </c>
      <c r="B95" s="22" t="str">
        <f>VLOOKUP(A95,[1]Sheet2!$AQ$1:$AR$250,2,FALSE)</f>
        <v>441300000</v>
      </c>
      <c r="C95" s="23">
        <v>7504</v>
      </c>
      <c r="D95" s="23">
        <v>1881</v>
      </c>
      <c r="E95" s="23">
        <v>0</v>
      </c>
      <c r="F95" s="23">
        <v>5623</v>
      </c>
      <c r="G95" s="23">
        <v>0</v>
      </c>
      <c r="H95" s="24">
        <v>1150</v>
      </c>
      <c r="I95" s="24">
        <v>1950</v>
      </c>
      <c r="J95" s="26">
        <v>0.6</v>
      </c>
      <c r="K95" s="23">
        <f>ROUND((D95*H95+F95*I95)/10000,0)</f>
        <v>1313</v>
      </c>
      <c r="L95" s="23">
        <f>ROUND((H95*D95*J95+I95*F95*J95)/10000,0)</f>
        <v>788</v>
      </c>
      <c r="M95" s="23">
        <f>K95-L95</f>
        <v>525</v>
      </c>
      <c r="N95" s="23">
        <v>0</v>
      </c>
      <c r="O95" s="23">
        <v>0</v>
      </c>
      <c r="P95" s="23">
        <f>N95*100-O95</f>
        <v>0</v>
      </c>
      <c r="Q95" s="18">
        <v>1150</v>
      </c>
      <c r="R95" s="31">
        <v>0.6</v>
      </c>
      <c r="S95" s="23">
        <f>ROUND(P95*Q95/10000,0)</f>
        <v>0</v>
      </c>
      <c r="T95" s="23">
        <f>ROUND(P95*Q95*R95/10000,0)</f>
        <v>0</v>
      </c>
      <c r="U95" s="23">
        <f>S95-T95</f>
        <v>0</v>
      </c>
      <c r="V95" s="23">
        <f>ROUND((E95*H95+G95*I95)/10000,0)</f>
        <v>0</v>
      </c>
      <c r="W95" s="23">
        <f>ROUND((E95*H95+G95*I95)*J95/10000,0)</f>
        <v>0</v>
      </c>
      <c r="X95" s="23">
        <f>V95-W95</f>
        <v>0</v>
      </c>
      <c r="Y95" s="23">
        <f t="shared" ref="Y95:Z99" si="81">K95+S95-V95</f>
        <v>1313</v>
      </c>
      <c r="Z95" s="37">
        <f t="shared" si="81"/>
        <v>788</v>
      </c>
      <c r="AA95" s="37">
        <v>-34</v>
      </c>
      <c r="AB95" s="37">
        <f>Z95+AA95</f>
        <v>754</v>
      </c>
      <c r="AC95" s="37">
        <f>ROUND(498337/$AB$8*AB95,0)</f>
        <v>294</v>
      </c>
      <c r="AD95" s="37">
        <f>AB95-AC95</f>
        <v>460</v>
      </c>
      <c r="AE95" s="37"/>
      <c r="AF95" s="38"/>
      <c r="AG95" s="32"/>
      <c r="AI95" s="48">
        <f>ROUND(498337/$AB$8*AB95,2)</f>
        <v>293.52</v>
      </c>
    </row>
    <row r="96" spans="1:35" s="4" customFormat="1" ht="27" hidden="1" customHeight="1">
      <c r="A96" s="17" t="s">
        <v>128</v>
      </c>
      <c r="B96" s="22" t="str">
        <f>VLOOKUP(A96,[1]Sheet2!$AQ$1:$AR$250,2,FALSE)</f>
        <v>441302000</v>
      </c>
      <c r="C96" s="23">
        <v>272349</v>
      </c>
      <c r="D96" s="23">
        <v>204973</v>
      </c>
      <c r="E96" s="23">
        <f>VLOOKUP(A96,[1]Sheet2!$AM$2:$AO$125,2,FALSE)</f>
        <v>164</v>
      </c>
      <c r="F96" s="23">
        <v>67376</v>
      </c>
      <c r="G96" s="23">
        <f>VLOOKUP(A96,[1]Sheet2!$AM$2:$AO$125,3,FALSE)</f>
        <v>46</v>
      </c>
      <c r="H96" s="24">
        <v>1150</v>
      </c>
      <c r="I96" s="24">
        <v>1950</v>
      </c>
      <c r="J96" s="26">
        <v>0.6</v>
      </c>
      <c r="K96" s="23">
        <f>ROUND((D96*H96+F96*I96)/10000,0)</f>
        <v>36710</v>
      </c>
      <c r="L96" s="23">
        <f>ROUND((H96*D96*J96+I96*F96*J96)/10000,0)</f>
        <v>22026</v>
      </c>
      <c r="M96" s="23">
        <f>K96-L96</f>
        <v>14684</v>
      </c>
      <c r="N96" s="23">
        <v>56</v>
      </c>
      <c r="O96" s="23">
        <v>1793</v>
      </c>
      <c r="P96" s="23">
        <f>N96*100-O96</f>
        <v>3807</v>
      </c>
      <c r="Q96" s="18">
        <v>1150</v>
      </c>
      <c r="R96" s="31">
        <v>0.6</v>
      </c>
      <c r="S96" s="23">
        <f>ROUND(P96*Q96/10000,0)</f>
        <v>438</v>
      </c>
      <c r="T96" s="23">
        <f>ROUND(P96*Q96*R96/10000,0)</f>
        <v>263</v>
      </c>
      <c r="U96" s="23">
        <f>S96-T96</f>
        <v>175</v>
      </c>
      <c r="V96" s="23">
        <f>ROUND((E96*H96+G96*I96)/10000,0)</f>
        <v>28</v>
      </c>
      <c r="W96" s="23">
        <f>ROUND((E96*H96+G96*I96)*J96/10000,0)</f>
        <v>17</v>
      </c>
      <c r="X96" s="23">
        <f>V96-W96</f>
        <v>11</v>
      </c>
      <c r="Y96" s="23">
        <f t="shared" si="81"/>
        <v>37120</v>
      </c>
      <c r="Z96" s="37">
        <f t="shared" si="81"/>
        <v>22272</v>
      </c>
      <c r="AA96" s="37">
        <v>0</v>
      </c>
      <c r="AB96" s="37">
        <f>Z96+AA96</f>
        <v>22272</v>
      </c>
      <c r="AC96" s="37">
        <f>ROUND(498337/$AB$8*AB96,0)</f>
        <v>8670</v>
      </c>
      <c r="AD96" s="37">
        <f>AB96-AC96</f>
        <v>13602</v>
      </c>
      <c r="AE96" s="37"/>
      <c r="AF96" s="38" t="s">
        <v>129</v>
      </c>
      <c r="AG96" s="32"/>
      <c r="AI96" s="48">
        <f>ROUND(498337/$AB$8*AB96,2)</f>
        <v>8670.01</v>
      </c>
    </row>
    <row r="97" spans="1:35" s="4" customFormat="1" ht="27" hidden="1" customHeight="1">
      <c r="A97" s="17" t="s">
        <v>130</v>
      </c>
      <c r="B97" s="22" t="str">
        <f>VLOOKUP(A97,[1]Sheet2!$AQ$1:$AR$250,2,FALSE)</f>
        <v>441303000</v>
      </c>
      <c r="C97" s="23">
        <v>184966</v>
      </c>
      <c r="D97" s="23">
        <v>131677</v>
      </c>
      <c r="E97" s="23">
        <f>VLOOKUP(A97,[1]Sheet2!$AM$2:$AO$125,2,FALSE)</f>
        <v>21</v>
      </c>
      <c r="F97" s="23">
        <v>53289</v>
      </c>
      <c r="G97" s="23">
        <f>VLOOKUP(A97,[1]Sheet2!$AM$2:$AO$125,3,FALSE)</f>
        <v>4</v>
      </c>
      <c r="H97" s="24">
        <v>1150</v>
      </c>
      <c r="I97" s="24">
        <v>1950</v>
      </c>
      <c r="J97" s="26">
        <v>0.8</v>
      </c>
      <c r="K97" s="23">
        <f>ROUND((D97*H97+F97*I97)/10000,0)</f>
        <v>25534</v>
      </c>
      <c r="L97" s="23">
        <f>ROUND((H97*D97*J97+I97*F97*J97)/10000,0)</f>
        <v>20427</v>
      </c>
      <c r="M97" s="23">
        <f>K97-L97</f>
        <v>5107</v>
      </c>
      <c r="N97" s="23">
        <v>16</v>
      </c>
      <c r="O97" s="23">
        <v>605</v>
      </c>
      <c r="P97" s="23">
        <f>N97*100-O97</f>
        <v>995</v>
      </c>
      <c r="Q97" s="18">
        <v>1150</v>
      </c>
      <c r="R97" s="31">
        <v>0.8</v>
      </c>
      <c r="S97" s="23">
        <f>ROUND(P97*Q97/10000,0)</f>
        <v>114</v>
      </c>
      <c r="T97" s="23">
        <f>ROUND(P97*Q97*R97/10000,0)</f>
        <v>92</v>
      </c>
      <c r="U97" s="23">
        <f>S97-T97</f>
        <v>22</v>
      </c>
      <c r="V97" s="23">
        <f>ROUND((E97*H97+G97*I97)/10000,0)</f>
        <v>3</v>
      </c>
      <c r="W97" s="23">
        <f>ROUND((E97*H97+G97*I97)*J97/10000,0)</f>
        <v>3</v>
      </c>
      <c r="X97" s="23">
        <f>V97-W97</f>
        <v>0</v>
      </c>
      <c r="Y97" s="23">
        <f t="shared" si="81"/>
        <v>25645</v>
      </c>
      <c r="Z97" s="37">
        <f t="shared" si="81"/>
        <v>20516</v>
      </c>
      <c r="AA97" s="37">
        <v>0</v>
      </c>
      <c r="AB97" s="37">
        <f>Z97+AA97</f>
        <v>20516</v>
      </c>
      <c r="AC97" s="37">
        <f>ROUND(498337/$AB$8*AB97,0)</f>
        <v>7986</v>
      </c>
      <c r="AD97" s="37">
        <f>AB97-AC97</f>
        <v>12530</v>
      </c>
      <c r="AE97" s="37"/>
      <c r="AF97" s="38" t="s">
        <v>131</v>
      </c>
      <c r="AG97" s="32"/>
      <c r="AI97" s="48">
        <f>ROUND(498337/$AB$8*AB97,2)</f>
        <v>7986.44</v>
      </c>
    </row>
    <row r="98" spans="1:35" s="4" customFormat="1" ht="27" hidden="1" customHeight="1">
      <c r="A98" s="17" t="s">
        <v>132</v>
      </c>
      <c r="B98" s="22" t="str">
        <f>VLOOKUP(A98,[1]Sheet2!$AQ$1:$AR$250,2,FALSE)</f>
        <v>441323000</v>
      </c>
      <c r="C98" s="23">
        <v>156070</v>
      </c>
      <c r="D98" s="23">
        <v>112392</v>
      </c>
      <c r="E98" s="23">
        <f>VLOOKUP(A98,[1]Sheet2!$AM$2:$AO$125,2,FALSE)</f>
        <v>176</v>
      </c>
      <c r="F98" s="23">
        <v>43678</v>
      </c>
      <c r="G98" s="23">
        <f>VLOOKUP(A98,[1]Sheet2!$AM$2:$AO$125,3,FALSE)</f>
        <v>76</v>
      </c>
      <c r="H98" s="24">
        <v>1150</v>
      </c>
      <c r="I98" s="24">
        <v>1950</v>
      </c>
      <c r="J98" s="26">
        <v>1</v>
      </c>
      <c r="K98" s="23">
        <f>ROUND((D98*H98+F98*I98)/10000,0)</f>
        <v>21442</v>
      </c>
      <c r="L98" s="23">
        <f>ROUND((H98*D98*J98+I98*F98*J98)/10000,0)</f>
        <v>21442</v>
      </c>
      <c r="M98" s="23">
        <f>K98-L98</f>
        <v>0</v>
      </c>
      <c r="N98" s="23">
        <v>108</v>
      </c>
      <c r="O98" s="23">
        <v>4163</v>
      </c>
      <c r="P98" s="23">
        <f>N98*100-O98</f>
        <v>6637</v>
      </c>
      <c r="Q98" s="18">
        <v>1150</v>
      </c>
      <c r="R98" s="31">
        <v>1</v>
      </c>
      <c r="S98" s="23">
        <f>ROUND(P98*Q98/10000,0)</f>
        <v>763</v>
      </c>
      <c r="T98" s="23">
        <f>ROUND(P98*Q98*R98/10000,0)</f>
        <v>763</v>
      </c>
      <c r="U98" s="23">
        <f>S98-T98</f>
        <v>0</v>
      </c>
      <c r="V98" s="23">
        <f>ROUND((E98*H98+G98*I98)/10000,0)</f>
        <v>35</v>
      </c>
      <c r="W98" s="23">
        <f>ROUND((E98*H98+G98*I98)*J98/10000,0)</f>
        <v>35</v>
      </c>
      <c r="X98" s="23">
        <f>V98-W98</f>
        <v>0</v>
      </c>
      <c r="Y98" s="23">
        <f t="shared" si="81"/>
        <v>22170</v>
      </c>
      <c r="Z98" s="37">
        <f t="shared" si="81"/>
        <v>22170</v>
      </c>
      <c r="AA98" s="37">
        <v>0</v>
      </c>
      <c r="AB98" s="37">
        <f>Z98+AA98</f>
        <v>22170</v>
      </c>
      <c r="AC98" s="37">
        <f>ROUND(498337/$AB$8*AB98,0)</f>
        <v>8630</v>
      </c>
      <c r="AD98" s="37">
        <f>AB98-AC98</f>
        <v>13540</v>
      </c>
      <c r="AE98" s="37"/>
      <c r="AF98" s="38"/>
      <c r="AG98" s="32"/>
      <c r="AI98" s="48">
        <f>ROUND(498337/$AB$8*AB98,2)</f>
        <v>8630.31</v>
      </c>
    </row>
    <row r="99" spans="1:35" s="4" customFormat="1" ht="27" hidden="1" customHeight="1">
      <c r="A99" s="17" t="s">
        <v>133</v>
      </c>
      <c r="B99" s="22" t="str">
        <f>VLOOKUP(A99,[1]Sheet2!$AQ$1:$AR$250,2,FALSE)</f>
        <v>441324000</v>
      </c>
      <c r="C99" s="23">
        <v>43627</v>
      </c>
      <c r="D99" s="23">
        <v>31750</v>
      </c>
      <c r="E99" s="23">
        <f>VLOOKUP(A99,[1]Sheet2!$AM$2:$AO$125,2,FALSE)</f>
        <v>6</v>
      </c>
      <c r="F99" s="23">
        <v>11877</v>
      </c>
      <c r="G99" s="23">
        <f>VLOOKUP(A99,[1]Sheet2!$AM$2:$AO$125,3,FALSE)</f>
        <v>5</v>
      </c>
      <c r="H99" s="24">
        <v>1150</v>
      </c>
      <c r="I99" s="24">
        <v>1950</v>
      </c>
      <c r="J99" s="26">
        <v>0.8</v>
      </c>
      <c r="K99" s="23">
        <f>ROUND((D99*H99+F99*I99)/10000,0)</f>
        <v>5967</v>
      </c>
      <c r="L99" s="23">
        <f>ROUND((H99*D99*J99+I99*F99*J99)/10000,0)</f>
        <v>4774</v>
      </c>
      <c r="M99" s="23">
        <f>K99-L99</f>
        <v>1193</v>
      </c>
      <c r="N99" s="23">
        <v>69</v>
      </c>
      <c r="O99" s="23">
        <v>1450</v>
      </c>
      <c r="P99" s="23">
        <f>N99*100-O99</f>
        <v>5450</v>
      </c>
      <c r="Q99" s="18">
        <v>1150</v>
      </c>
      <c r="R99" s="31">
        <v>0.8</v>
      </c>
      <c r="S99" s="23">
        <f>ROUND(P99*Q99/10000,0)</f>
        <v>627</v>
      </c>
      <c r="T99" s="23">
        <f>ROUND(P99*Q99*R99/10000,0)</f>
        <v>501</v>
      </c>
      <c r="U99" s="23">
        <f>S99-T99</f>
        <v>126</v>
      </c>
      <c r="V99" s="23">
        <f>ROUND((E99*H99+G99*I99)/10000,0)</f>
        <v>2</v>
      </c>
      <c r="W99" s="23">
        <f>ROUND((E99*H99+G99*I99)*J99/10000,0)</f>
        <v>1</v>
      </c>
      <c r="X99" s="23">
        <f>V99-W99</f>
        <v>1</v>
      </c>
      <c r="Y99" s="23">
        <f t="shared" si="81"/>
        <v>6592</v>
      </c>
      <c r="Z99" s="37">
        <f t="shared" si="81"/>
        <v>5274</v>
      </c>
      <c r="AA99" s="37">
        <v>0</v>
      </c>
      <c r="AB99" s="37">
        <f>Z99+AA99</f>
        <v>5274</v>
      </c>
      <c r="AC99" s="37">
        <f>ROUND(498337/$AB$8*AB99,0)</f>
        <v>2053</v>
      </c>
      <c r="AD99" s="37">
        <f>AB99-AC99</f>
        <v>3221</v>
      </c>
      <c r="AE99" s="37"/>
      <c r="AF99" s="38"/>
      <c r="AG99" s="32"/>
      <c r="AI99" s="48">
        <f>ROUND(498337/$AB$8*AB99,2)</f>
        <v>2053.06</v>
      </c>
    </row>
    <row r="100" spans="1:35" s="4" customFormat="1" ht="27" hidden="1" customHeight="1">
      <c r="A100" s="19" t="s">
        <v>134</v>
      </c>
      <c r="B100" s="19"/>
      <c r="C100" s="20">
        <v>177451</v>
      </c>
      <c r="D100" s="20">
        <v>126720</v>
      </c>
      <c r="E100" s="20">
        <f>SUM(E101)</f>
        <v>84</v>
      </c>
      <c r="F100" s="20">
        <v>50731</v>
      </c>
      <c r="G100" s="20">
        <f t="shared" ref="G100:M100" si="82">SUM(G101)</f>
        <v>28</v>
      </c>
      <c r="H100" s="21">
        <f t="shared" si="82"/>
        <v>1150</v>
      </c>
      <c r="I100" s="21">
        <f t="shared" si="82"/>
        <v>1950</v>
      </c>
      <c r="J100" s="27">
        <f t="shared" si="82"/>
        <v>0.8</v>
      </c>
      <c r="K100" s="20">
        <f t="shared" si="82"/>
        <v>24465</v>
      </c>
      <c r="L100" s="20">
        <f t="shared" si="82"/>
        <v>19572</v>
      </c>
      <c r="M100" s="20">
        <f t="shared" si="82"/>
        <v>4893</v>
      </c>
      <c r="N100" s="20">
        <v>46</v>
      </c>
      <c r="O100" s="20">
        <v>2119</v>
      </c>
      <c r="P100" s="20">
        <f>SUM(P101)</f>
        <v>2481</v>
      </c>
      <c r="Q100" s="30">
        <v>1150</v>
      </c>
      <c r="R100" s="27">
        <v>0.8</v>
      </c>
      <c r="S100" s="20">
        <f t="shared" ref="S100:Z100" si="83">SUM(S101)</f>
        <v>285</v>
      </c>
      <c r="T100" s="20">
        <f t="shared" si="83"/>
        <v>228</v>
      </c>
      <c r="U100" s="20">
        <f t="shared" si="83"/>
        <v>57</v>
      </c>
      <c r="V100" s="20">
        <f t="shared" si="83"/>
        <v>15</v>
      </c>
      <c r="W100" s="20">
        <f t="shared" si="83"/>
        <v>12</v>
      </c>
      <c r="X100" s="20">
        <f t="shared" si="83"/>
        <v>3</v>
      </c>
      <c r="Y100" s="20">
        <f t="shared" si="83"/>
        <v>24735</v>
      </c>
      <c r="Z100" s="35">
        <f t="shared" si="83"/>
        <v>19788</v>
      </c>
      <c r="AA100" s="35">
        <v>0</v>
      </c>
      <c r="AB100" s="35">
        <f>SUM(AB101)</f>
        <v>19788</v>
      </c>
      <c r="AC100" s="35">
        <f>SUM(AC101)</f>
        <v>7703</v>
      </c>
      <c r="AD100" s="35">
        <f>SUM(AD101)</f>
        <v>12085</v>
      </c>
      <c r="AE100" s="35">
        <f>SUM(AE101)</f>
        <v>0</v>
      </c>
      <c r="AF100" s="36"/>
      <c r="AG100" s="32">
        <v>1</v>
      </c>
      <c r="AI100" s="47">
        <f>SUM(AI101)</f>
        <v>7703.05</v>
      </c>
    </row>
    <row r="101" spans="1:35" s="4" customFormat="1" ht="27" hidden="1" customHeight="1">
      <c r="A101" s="17" t="s">
        <v>134</v>
      </c>
      <c r="B101" s="22" t="str">
        <f>VLOOKUP(A101,[1]Sheet2!$AQ$1:$AR$250,2,FALSE)</f>
        <v>441322000</v>
      </c>
      <c r="C101" s="23">
        <v>177451</v>
      </c>
      <c r="D101" s="23">
        <v>126720</v>
      </c>
      <c r="E101" s="23">
        <f>VLOOKUP(A101,[1]Sheet2!$AM$2:$AO$125,2,FALSE)</f>
        <v>84</v>
      </c>
      <c r="F101" s="23">
        <v>50731</v>
      </c>
      <c r="G101" s="23">
        <f>VLOOKUP(A101,[1]Sheet2!$AM$2:$AO$125,3,FALSE)</f>
        <v>28</v>
      </c>
      <c r="H101" s="24">
        <v>1150</v>
      </c>
      <c r="I101" s="24">
        <v>1950</v>
      </c>
      <c r="J101" s="26">
        <v>0.8</v>
      </c>
      <c r="K101" s="23">
        <f>ROUND((D101*H101+F101*I101)/10000,0)</f>
        <v>24465</v>
      </c>
      <c r="L101" s="23">
        <f>ROUND((H101*D101*J101+I101*F101*J101)/10000,0)</f>
        <v>19572</v>
      </c>
      <c r="M101" s="23">
        <f>K101-L101</f>
        <v>4893</v>
      </c>
      <c r="N101" s="23">
        <v>46</v>
      </c>
      <c r="O101" s="23">
        <v>2119</v>
      </c>
      <c r="P101" s="23">
        <f>N101*100-O101</f>
        <v>2481</v>
      </c>
      <c r="Q101" s="18">
        <v>1150</v>
      </c>
      <c r="R101" s="31">
        <v>0.8</v>
      </c>
      <c r="S101" s="23">
        <f>ROUND(P101*Q101/10000,0)</f>
        <v>285</v>
      </c>
      <c r="T101" s="23">
        <f>ROUND(P101*Q101*R101/10000,0)</f>
        <v>228</v>
      </c>
      <c r="U101" s="23">
        <f>S101-T101</f>
        <v>57</v>
      </c>
      <c r="V101" s="23">
        <f>ROUND((E101*H101+G101*I101)/10000,0)</f>
        <v>15</v>
      </c>
      <c r="W101" s="23">
        <f>ROUND((E101*H101+G101*I101)*J101/10000,0)</f>
        <v>12</v>
      </c>
      <c r="X101" s="23">
        <f>V101-W101</f>
        <v>3</v>
      </c>
      <c r="Y101" s="23">
        <f>K101+S101-V101</f>
        <v>24735</v>
      </c>
      <c r="Z101" s="37">
        <f>L101+T101-W101</f>
        <v>19788</v>
      </c>
      <c r="AA101" s="37">
        <v>0</v>
      </c>
      <c r="AB101" s="37">
        <f>Z101+AA101</f>
        <v>19788</v>
      </c>
      <c r="AC101" s="37">
        <f>ROUND(498337/$AB$8*AB101,0)</f>
        <v>7703</v>
      </c>
      <c r="AD101" s="37">
        <f>AB101-AC101</f>
        <v>12085</v>
      </c>
      <c r="AE101" s="37"/>
      <c r="AF101" s="38"/>
      <c r="AG101" s="32"/>
      <c r="AI101" s="48">
        <f>ROUND(498337/$AB$8*AB101,2)</f>
        <v>7703.05</v>
      </c>
    </row>
    <row r="102" spans="1:35" s="4" customFormat="1" ht="27" hidden="1" customHeight="1">
      <c r="A102" s="19" t="s">
        <v>135</v>
      </c>
      <c r="B102" s="19"/>
      <c r="C102" s="20">
        <v>51868</v>
      </c>
      <c r="D102" s="20">
        <v>36925</v>
      </c>
      <c r="E102" s="20">
        <f>SUM(E103:E104)</f>
        <v>30</v>
      </c>
      <c r="F102" s="20">
        <v>14943</v>
      </c>
      <c r="G102" s="20">
        <f>SUM(G103:G104)</f>
        <v>6</v>
      </c>
      <c r="H102" s="21">
        <f>SUM(H103)</f>
        <v>1150</v>
      </c>
      <c r="I102" s="21">
        <f>SUM(I103)</f>
        <v>1950</v>
      </c>
      <c r="J102" s="27">
        <f>SUM(J103)</f>
        <v>0.6</v>
      </c>
      <c r="K102" s="20">
        <f>SUM(K103:K104)</f>
        <v>7160</v>
      </c>
      <c r="L102" s="20">
        <f>SUM(L103:L104)</f>
        <v>6704</v>
      </c>
      <c r="M102" s="20">
        <f>SUM(M103:M104)</f>
        <v>456</v>
      </c>
      <c r="N102" s="20">
        <v>15</v>
      </c>
      <c r="O102" s="20">
        <v>889</v>
      </c>
      <c r="P102" s="20">
        <f>SUM(P103:P104)</f>
        <v>611</v>
      </c>
      <c r="Q102" s="30">
        <v>1150</v>
      </c>
      <c r="R102" s="27" t="s">
        <v>48</v>
      </c>
      <c r="S102" s="20">
        <f t="shared" ref="S102:Z102" si="84">SUM(S103:S104)</f>
        <v>70</v>
      </c>
      <c r="T102" s="20">
        <f t="shared" si="84"/>
        <v>70</v>
      </c>
      <c r="U102" s="20">
        <f t="shared" si="84"/>
        <v>0</v>
      </c>
      <c r="V102" s="20">
        <f t="shared" si="84"/>
        <v>5</v>
      </c>
      <c r="W102" s="20">
        <f t="shared" si="84"/>
        <v>5</v>
      </c>
      <c r="X102" s="20">
        <f t="shared" si="84"/>
        <v>0</v>
      </c>
      <c r="Y102" s="20">
        <f t="shared" si="84"/>
        <v>7225</v>
      </c>
      <c r="Z102" s="35">
        <f t="shared" si="84"/>
        <v>6769</v>
      </c>
      <c r="AA102" s="35">
        <v>0</v>
      </c>
      <c r="AB102" s="35">
        <f>SUM(AB103:AB104)</f>
        <v>6769</v>
      </c>
      <c r="AC102" s="35">
        <f>SUM(AC103:AC104)</f>
        <v>2635</v>
      </c>
      <c r="AD102" s="35">
        <f>SUM(AD103:AD104)</f>
        <v>4134</v>
      </c>
      <c r="AE102" s="35">
        <f>SUM(AE103:AE104)</f>
        <v>0</v>
      </c>
      <c r="AF102" s="36"/>
      <c r="AG102" s="32">
        <v>1</v>
      </c>
      <c r="AI102" s="47">
        <f>SUM(AI103:AI104)</f>
        <v>2635.03</v>
      </c>
    </row>
    <row r="103" spans="1:35" s="4" customFormat="1" ht="27" hidden="1" customHeight="1">
      <c r="A103" s="22" t="s">
        <v>136</v>
      </c>
      <c r="B103" s="22" t="str">
        <f>VLOOKUP(A103,[1]Sheet2!$AQ$1:$AR$250,2,FALSE)</f>
        <v>441500000</v>
      </c>
      <c r="C103" s="23">
        <v>7562</v>
      </c>
      <c r="D103" s="23">
        <v>4196</v>
      </c>
      <c r="E103" s="23">
        <v>0</v>
      </c>
      <c r="F103" s="23">
        <v>3366</v>
      </c>
      <c r="G103" s="23">
        <v>0</v>
      </c>
      <c r="H103" s="24">
        <v>1150</v>
      </c>
      <c r="I103" s="24">
        <v>1950</v>
      </c>
      <c r="J103" s="26">
        <v>0.6</v>
      </c>
      <c r="K103" s="23">
        <f>ROUND((D103*H103+F103*I103)/10000,0)</f>
        <v>1139</v>
      </c>
      <c r="L103" s="23">
        <f>ROUND((H103*D103*J103+I103*F103*J103)/10000,0)</f>
        <v>683</v>
      </c>
      <c r="M103" s="23">
        <f>K103-L103</f>
        <v>456</v>
      </c>
      <c r="N103" s="23">
        <v>0</v>
      </c>
      <c r="O103" s="23">
        <v>0</v>
      </c>
      <c r="P103" s="23">
        <f>N103*100-O103</f>
        <v>0</v>
      </c>
      <c r="Q103" s="18">
        <v>1150</v>
      </c>
      <c r="R103" s="31">
        <v>0.6</v>
      </c>
      <c r="S103" s="23">
        <f>ROUND(P103*Q103/10000,0)</f>
        <v>0</v>
      </c>
      <c r="T103" s="23">
        <f>ROUND(P103*Q103*R103/10000,0)</f>
        <v>0</v>
      </c>
      <c r="U103" s="23">
        <f>S103-T103</f>
        <v>0</v>
      </c>
      <c r="V103" s="23">
        <f>ROUND((E103*H103+G103*I103)/10000,0)</f>
        <v>0</v>
      </c>
      <c r="W103" s="23">
        <f>ROUND((E103*H103+G103*I103)*J103/10000,0)</f>
        <v>0</v>
      </c>
      <c r="X103" s="23">
        <f>V103-W103</f>
        <v>0</v>
      </c>
      <c r="Y103" s="23">
        <f>K103+S103-V103</f>
        <v>1139</v>
      </c>
      <c r="Z103" s="37">
        <f>L103+T103-W103</f>
        <v>683</v>
      </c>
      <c r="AA103" s="37">
        <v>0</v>
      </c>
      <c r="AB103" s="37">
        <f>Z103+AA103</f>
        <v>683</v>
      </c>
      <c r="AC103" s="37">
        <f>ROUND(498337/$AB$8*AB103,0)</f>
        <v>266</v>
      </c>
      <c r="AD103" s="37">
        <f>AB103-AC103</f>
        <v>417</v>
      </c>
      <c r="AE103" s="37"/>
      <c r="AF103" s="38"/>
      <c r="AG103" s="32"/>
      <c r="AI103" s="48">
        <f>ROUND(498337/$AB$8*AB103,2)</f>
        <v>265.88</v>
      </c>
    </row>
    <row r="104" spans="1:35" s="4" customFormat="1" ht="27" hidden="1" customHeight="1">
      <c r="A104" s="17" t="s">
        <v>137</v>
      </c>
      <c r="B104" s="22" t="str">
        <f>VLOOKUP(A104,[1]Sheet2!$AQ$1:$AR$250,2,FALSE)</f>
        <v>441502000</v>
      </c>
      <c r="C104" s="23">
        <v>44306</v>
      </c>
      <c r="D104" s="23">
        <v>32729</v>
      </c>
      <c r="E104" s="23">
        <f>VLOOKUP(A104,[1]Sheet2!$AM$2:$AO$125,2,FALSE)</f>
        <v>30</v>
      </c>
      <c r="F104" s="23">
        <v>11577</v>
      </c>
      <c r="G104" s="23">
        <f>VLOOKUP(A104,[1]Sheet2!$AM$2:$AO$125,3,FALSE)</f>
        <v>6</v>
      </c>
      <c r="H104" s="24">
        <v>1150</v>
      </c>
      <c r="I104" s="24">
        <v>1950</v>
      </c>
      <c r="J104" s="26">
        <v>1</v>
      </c>
      <c r="K104" s="23">
        <f>ROUND((D104*H104+F104*I104)/10000,0)</f>
        <v>6021</v>
      </c>
      <c r="L104" s="23">
        <f>ROUND((H104*D104*J104+I104*F104*J104)/10000,0)</f>
        <v>6021</v>
      </c>
      <c r="M104" s="23">
        <f>K104-L104</f>
        <v>0</v>
      </c>
      <c r="N104" s="23">
        <v>15</v>
      </c>
      <c r="O104" s="23">
        <v>889</v>
      </c>
      <c r="P104" s="23">
        <f>N104*100-O104</f>
        <v>611</v>
      </c>
      <c r="Q104" s="18">
        <v>1150</v>
      </c>
      <c r="R104" s="31">
        <v>1</v>
      </c>
      <c r="S104" s="23">
        <f>ROUND(P104*Q104/10000,0)</f>
        <v>70</v>
      </c>
      <c r="T104" s="23">
        <f>ROUND(P104*Q104*R104/10000,0)</f>
        <v>70</v>
      </c>
      <c r="U104" s="23">
        <f>S104-T104</f>
        <v>0</v>
      </c>
      <c r="V104" s="23">
        <f>ROUND((E104*H104+G104*I104)/10000,0)</f>
        <v>5</v>
      </c>
      <c r="W104" s="23">
        <f>ROUND((E104*H104+G104*I104)*J104/10000,0)</f>
        <v>5</v>
      </c>
      <c r="X104" s="23">
        <f>V104-W104</f>
        <v>0</v>
      </c>
      <c r="Y104" s="23">
        <f>K104+S104-V104</f>
        <v>6086</v>
      </c>
      <c r="Z104" s="37">
        <f>L104+T104-W104</f>
        <v>6086</v>
      </c>
      <c r="AA104" s="37">
        <v>0</v>
      </c>
      <c r="AB104" s="37">
        <f>Z104+AA104</f>
        <v>6086</v>
      </c>
      <c r="AC104" s="37">
        <f>ROUND(498337/$AB$8*AB104,0)</f>
        <v>2369</v>
      </c>
      <c r="AD104" s="37">
        <f>AB104-AC104</f>
        <v>3717</v>
      </c>
      <c r="AE104" s="37"/>
      <c r="AF104" s="38"/>
      <c r="AG104" s="32"/>
      <c r="AI104" s="48">
        <f>ROUND(498337/$AB$8*AB104,2)</f>
        <v>2369.15</v>
      </c>
    </row>
    <row r="105" spans="1:35" s="4" customFormat="1" ht="27" hidden="1" customHeight="1">
      <c r="A105" s="19" t="s">
        <v>138</v>
      </c>
      <c r="B105" s="19"/>
      <c r="C105" s="20">
        <v>124108</v>
      </c>
      <c r="D105" s="20">
        <v>89349</v>
      </c>
      <c r="E105" s="20">
        <f>SUM(E106)</f>
        <v>102</v>
      </c>
      <c r="F105" s="20">
        <v>34759</v>
      </c>
      <c r="G105" s="20">
        <f t="shared" ref="G105:M105" si="85">SUM(G106)</f>
        <v>32</v>
      </c>
      <c r="H105" s="21">
        <f t="shared" si="85"/>
        <v>1150</v>
      </c>
      <c r="I105" s="21">
        <f t="shared" si="85"/>
        <v>1950</v>
      </c>
      <c r="J105" s="27">
        <f t="shared" si="85"/>
        <v>1</v>
      </c>
      <c r="K105" s="20">
        <f t="shared" si="85"/>
        <v>17053</v>
      </c>
      <c r="L105" s="20">
        <f t="shared" si="85"/>
        <v>17053</v>
      </c>
      <c r="M105" s="20">
        <f t="shared" si="85"/>
        <v>0</v>
      </c>
      <c r="N105" s="20">
        <v>37</v>
      </c>
      <c r="O105" s="20">
        <v>2182</v>
      </c>
      <c r="P105" s="20">
        <f>SUM(P106)</f>
        <v>1518</v>
      </c>
      <c r="Q105" s="30">
        <v>1150</v>
      </c>
      <c r="R105" s="27">
        <v>1</v>
      </c>
      <c r="S105" s="20">
        <f t="shared" ref="S105:Z105" si="86">SUM(S106)</f>
        <v>175</v>
      </c>
      <c r="T105" s="20">
        <f t="shared" si="86"/>
        <v>175</v>
      </c>
      <c r="U105" s="20">
        <f t="shared" si="86"/>
        <v>0</v>
      </c>
      <c r="V105" s="20">
        <f t="shared" si="86"/>
        <v>18</v>
      </c>
      <c r="W105" s="20">
        <f t="shared" si="86"/>
        <v>18</v>
      </c>
      <c r="X105" s="20">
        <f t="shared" si="86"/>
        <v>0</v>
      </c>
      <c r="Y105" s="20">
        <f t="shared" si="86"/>
        <v>17210</v>
      </c>
      <c r="Z105" s="35">
        <f t="shared" si="86"/>
        <v>17210</v>
      </c>
      <c r="AA105" s="35">
        <v>0</v>
      </c>
      <c r="AB105" s="35">
        <f>SUM(AB106)</f>
        <v>17210</v>
      </c>
      <c r="AC105" s="35">
        <f>SUM(AC106)</f>
        <v>6699</v>
      </c>
      <c r="AD105" s="35">
        <f>SUM(AD106)</f>
        <v>10511</v>
      </c>
      <c r="AE105" s="35">
        <f>SUM(AE106)</f>
        <v>0</v>
      </c>
      <c r="AF105" s="36"/>
      <c r="AG105" s="32">
        <v>1</v>
      </c>
      <c r="AI105" s="47">
        <f>SUM(AI106)</f>
        <v>6699.49</v>
      </c>
    </row>
    <row r="106" spans="1:35" s="4" customFormat="1" ht="27" hidden="1" customHeight="1">
      <c r="A106" s="17" t="s">
        <v>138</v>
      </c>
      <c r="B106" s="22" t="str">
        <f>VLOOKUP(A106,[1]Sheet2!$AQ$1:$AR$250,2,FALSE)</f>
        <v>441521000</v>
      </c>
      <c r="C106" s="23">
        <v>124108</v>
      </c>
      <c r="D106" s="23">
        <v>89349</v>
      </c>
      <c r="E106" s="23">
        <f>VLOOKUP(A106,[1]Sheet2!$AM$2:$AO$125,2,FALSE)</f>
        <v>102</v>
      </c>
      <c r="F106" s="23">
        <v>34759</v>
      </c>
      <c r="G106" s="23">
        <f>VLOOKUP(A106,[1]Sheet2!$AM$2:$AO$125,3,FALSE)</f>
        <v>32</v>
      </c>
      <c r="H106" s="24">
        <v>1150</v>
      </c>
      <c r="I106" s="24">
        <v>1950</v>
      </c>
      <c r="J106" s="26">
        <v>1</v>
      </c>
      <c r="K106" s="23">
        <f>ROUND((D106*H106+F106*I106)/10000,0)</f>
        <v>17053</v>
      </c>
      <c r="L106" s="23">
        <f>ROUND((H106*D106*J106+I106*F106*J106)/10000,0)</f>
        <v>17053</v>
      </c>
      <c r="M106" s="23">
        <f>K106-L106</f>
        <v>0</v>
      </c>
      <c r="N106" s="23">
        <v>37</v>
      </c>
      <c r="O106" s="23">
        <v>2182</v>
      </c>
      <c r="P106" s="23">
        <f>N106*100-O106</f>
        <v>1518</v>
      </c>
      <c r="Q106" s="18">
        <v>1150</v>
      </c>
      <c r="R106" s="31">
        <v>1</v>
      </c>
      <c r="S106" s="23">
        <f>ROUND(P106*Q106/10000,0)</f>
        <v>175</v>
      </c>
      <c r="T106" s="23">
        <f>ROUND(P106*Q106*R106/10000,0)</f>
        <v>175</v>
      </c>
      <c r="U106" s="23">
        <f>S106-T106</f>
        <v>0</v>
      </c>
      <c r="V106" s="23">
        <f>ROUND((E106*H106+G106*I106)/10000,0)</f>
        <v>18</v>
      </c>
      <c r="W106" s="23">
        <f>ROUND((E106*H106+G106*I106)*J106/10000,0)</f>
        <v>18</v>
      </c>
      <c r="X106" s="23">
        <f>V106-W106</f>
        <v>0</v>
      </c>
      <c r="Y106" s="23">
        <f>K106+S106-V106</f>
        <v>17210</v>
      </c>
      <c r="Z106" s="37">
        <f>L106+T106-W106</f>
        <v>17210</v>
      </c>
      <c r="AA106" s="37">
        <v>0</v>
      </c>
      <c r="AB106" s="37">
        <f>Z106+AA106</f>
        <v>17210</v>
      </c>
      <c r="AC106" s="37">
        <f>ROUND(498337/$AB$8*AB106,0)</f>
        <v>6699</v>
      </c>
      <c r="AD106" s="37">
        <f>AB106-AC106</f>
        <v>10511</v>
      </c>
      <c r="AE106" s="37"/>
      <c r="AF106" s="38" t="s">
        <v>139</v>
      </c>
      <c r="AG106" s="32"/>
      <c r="AI106" s="48">
        <f>ROUND(498337/$AB$8*AB106,2)</f>
        <v>6699.49</v>
      </c>
    </row>
    <row r="107" spans="1:35" s="4" customFormat="1" ht="27" hidden="1" customHeight="1">
      <c r="A107" s="19" t="s">
        <v>140</v>
      </c>
      <c r="B107" s="19"/>
      <c r="C107" s="20">
        <v>182733</v>
      </c>
      <c r="D107" s="20">
        <v>124924</v>
      </c>
      <c r="E107" s="20">
        <f>SUM(E108)</f>
        <v>160</v>
      </c>
      <c r="F107" s="20">
        <v>57809</v>
      </c>
      <c r="G107" s="20">
        <f t="shared" ref="G107:M107" si="87">SUM(G108)</f>
        <v>44</v>
      </c>
      <c r="H107" s="21">
        <f t="shared" si="87"/>
        <v>1150</v>
      </c>
      <c r="I107" s="21">
        <f t="shared" si="87"/>
        <v>1950</v>
      </c>
      <c r="J107" s="27">
        <f t="shared" si="87"/>
        <v>1</v>
      </c>
      <c r="K107" s="20">
        <f t="shared" si="87"/>
        <v>25639</v>
      </c>
      <c r="L107" s="20">
        <f t="shared" si="87"/>
        <v>25639</v>
      </c>
      <c r="M107" s="20">
        <f t="shared" si="87"/>
        <v>0</v>
      </c>
      <c r="N107" s="20">
        <v>89</v>
      </c>
      <c r="O107" s="20">
        <v>6242</v>
      </c>
      <c r="P107" s="20">
        <f>SUM(P108)</f>
        <v>2658</v>
      </c>
      <c r="Q107" s="30">
        <v>1150</v>
      </c>
      <c r="R107" s="27">
        <v>1</v>
      </c>
      <c r="S107" s="20">
        <f t="shared" ref="S107:Z107" si="88">SUM(S108)</f>
        <v>306</v>
      </c>
      <c r="T107" s="20">
        <f t="shared" si="88"/>
        <v>306</v>
      </c>
      <c r="U107" s="20">
        <f t="shared" si="88"/>
        <v>0</v>
      </c>
      <c r="V107" s="20">
        <f t="shared" si="88"/>
        <v>27</v>
      </c>
      <c r="W107" s="20">
        <f t="shared" si="88"/>
        <v>27</v>
      </c>
      <c r="X107" s="20">
        <f t="shared" si="88"/>
        <v>0</v>
      </c>
      <c r="Y107" s="20">
        <f t="shared" si="88"/>
        <v>25918</v>
      </c>
      <c r="Z107" s="35">
        <f t="shared" si="88"/>
        <v>25918</v>
      </c>
      <c r="AA107" s="35">
        <v>0</v>
      </c>
      <c r="AB107" s="35">
        <f>SUM(AB108)</f>
        <v>25918</v>
      </c>
      <c r="AC107" s="35">
        <f>SUM(AC108)</f>
        <v>10089</v>
      </c>
      <c r="AD107" s="35">
        <f>SUM(AD108)</f>
        <v>15829</v>
      </c>
      <c r="AE107" s="35">
        <f>SUM(AE108)</f>
        <v>0</v>
      </c>
      <c r="AF107" s="36"/>
      <c r="AG107" s="32">
        <v>1</v>
      </c>
      <c r="AI107" s="47">
        <f>SUM(AI108)</f>
        <v>10089.32</v>
      </c>
    </row>
    <row r="108" spans="1:35" s="4" customFormat="1" ht="27" hidden="1" customHeight="1">
      <c r="A108" s="17" t="s">
        <v>140</v>
      </c>
      <c r="B108" s="22" t="str">
        <f>VLOOKUP(A108,[1]Sheet2!$AQ$1:$AR$250,2,FALSE)</f>
        <v>441581000</v>
      </c>
      <c r="C108" s="23">
        <v>182733</v>
      </c>
      <c r="D108" s="23">
        <v>124924</v>
      </c>
      <c r="E108" s="23">
        <f>VLOOKUP(A108,[1]Sheet2!$AM$2:$AO$125,2,FALSE)</f>
        <v>160</v>
      </c>
      <c r="F108" s="23">
        <v>57809</v>
      </c>
      <c r="G108" s="23">
        <f>VLOOKUP(A108,[1]Sheet2!$AM$2:$AO$125,3,FALSE)</f>
        <v>44</v>
      </c>
      <c r="H108" s="24">
        <v>1150</v>
      </c>
      <c r="I108" s="24">
        <v>1950</v>
      </c>
      <c r="J108" s="26">
        <v>1</v>
      </c>
      <c r="K108" s="23">
        <f>ROUND((D108*H108+F108*I108)/10000,0)</f>
        <v>25639</v>
      </c>
      <c r="L108" s="23">
        <f>ROUND((H108*D108*J108+I108*F108*J108)/10000,0)</f>
        <v>25639</v>
      </c>
      <c r="M108" s="23">
        <f>K108-L108</f>
        <v>0</v>
      </c>
      <c r="N108" s="23">
        <v>89</v>
      </c>
      <c r="O108" s="23">
        <v>6242</v>
      </c>
      <c r="P108" s="23">
        <f>N108*100-O108</f>
        <v>2658</v>
      </c>
      <c r="Q108" s="18">
        <v>1150</v>
      </c>
      <c r="R108" s="31">
        <v>1</v>
      </c>
      <c r="S108" s="23">
        <f>ROUND(P108*Q108/10000,0)</f>
        <v>306</v>
      </c>
      <c r="T108" s="23">
        <f>ROUND(P108*Q108*R108/10000,0)</f>
        <v>306</v>
      </c>
      <c r="U108" s="23">
        <f>S108-T108</f>
        <v>0</v>
      </c>
      <c r="V108" s="23">
        <f>ROUND((E108*H108+G108*I108)/10000,0)</f>
        <v>27</v>
      </c>
      <c r="W108" s="23">
        <f>ROUND((E108*H108+G108*I108)*J108/10000,0)</f>
        <v>27</v>
      </c>
      <c r="X108" s="23">
        <f>V108-W108</f>
        <v>0</v>
      </c>
      <c r="Y108" s="23">
        <f>K108+S108-V108</f>
        <v>25918</v>
      </c>
      <c r="Z108" s="37">
        <f>L108+T108-W108</f>
        <v>25918</v>
      </c>
      <c r="AA108" s="37">
        <v>0</v>
      </c>
      <c r="AB108" s="37">
        <f>Z108+AA108</f>
        <v>25918</v>
      </c>
      <c r="AC108" s="37">
        <f>ROUND(498337/$AB$8*AB108,0)</f>
        <v>10089</v>
      </c>
      <c r="AD108" s="37">
        <f>AB108-AC108</f>
        <v>15829</v>
      </c>
      <c r="AE108" s="37"/>
      <c r="AF108" s="38" t="s">
        <v>141</v>
      </c>
      <c r="AG108" s="32"/>
      <c r="AI108" s="48">
        <f>ROUND(498337/$AB$8*AB108,2)</f>
        <v>10089.32</v>
      </c>
    </row>
    <row r="109" spans="1:35" s="4" customFormat="1" ht="27" hidden="1" customHeight="1">
      <c r="A109" s="19" t="s">
        <v>142</v>
      </c>
      <c r="B109" s="19"/>
      <c r="C109" s="20">
        <v>36490</v>
      </c>
      <c r="D109" s="20">
        <v>25252</v>
      </c>
      <c r="E109" s="20">
        <f>SUM(E110)</f>
        <v>13</v>
      </c>
      <c r="F109" s="20">
        <v>11238</v>
      </c>
      <c r="G109" s="20">
        <f t="shared" ref="G109:M109" si="89">SUM(G110)</f>
        <v>5</v>
      </c>
      <c r="H109" s="21">
        <f t="shared" si="89"/>
        <v>1150</v>
      </c>
      <c r="I109" s="21">
        <f t="shared" si="89"/>
        <v>1950</v>
      </c>
      <c r="J109" s="27">
        <f t="shared" si="89"/>
        <v>1</v>
      </c>
      <c r="K109" s="20">
        <f t="shared" si="89"/>
        <v>5095</v>
      </c>
      <c r="L109" s="20">
        <f t="shared" si="89"/>
        <v>5095</v>
      </c>
      <c r="M109" s="20">
        <f t="shared" si="89"/>
        <v>0</v>
      </c>
      <c r="N109" s="20">
        <v>23</v>
      </c>
      <c r="O109" s="20">
        <v>1667</v>
      </c>
      <c r="P109" s="20">
        <f>SUM(P110)</f>
        <v>633</v>
      </c>
      <c r="Q109" s="30">
        <v>1150</v>
      </c>
      <c r="R109" s="27">
        <v>1</v>
      </c>
      <c r="S109" s="20">
        <f t="shared" ref="S109:Z109" si="90">SUM(S110)</f>
        <v>73</v>
      </c>
      <c r="T109" s="20">
        <f t="shared" si="90"/>
        <v>73</v>
      </c>
      <c r="U109" s="20">
        <f t="shared" si="90"/>
        <v>0</v>
      </c>
      <c r="V109" s="20">
        <f t="shared" si="90"/>
        <v>2</v>
      </c>
      <c r="W109" s="20">
        <f t="shared" si="90"/>
        <v>2</v>
      </c>
      <c r="X109" s="20">
        <f t="shared" si="90"/>
        <v>0</v>
      </c>
      <c r="Y109" s="20">
        <f t="shared" si="90"/>
        <v>5166</v>
      </c>
      <c r="Z109" s="35">
        <f t="shared" si="90"/>
        <v>5166</v>
      </c>
      <c r="AA109" s="35">
        <v>0</v>
      </c>
      <c r="AB109" s="35">
        <f>SUM(AB110)</f>
        <v>5166</v>
      </c>
      <c r="AC109" s="35">
        <f>SUM(AC110)</f>
        <v>2011</v>
      </c>
      <c r="AD109" s="35">
        <f>SUM(AD110)</f>
        <v>3155</v>
      </c>
      <c r="AE109" s="35">
        <f>SUM(AE110)</f>
        <v>0</v>
      </c>
      <c r="AF109" s="36"/>
      <c r="AG109" s="32">
        <v>1</v>
      </c>
      <c r="AI109" s="47">
        <f>SUM(AI110)</f>
        <v>2011.01</v>
      </c>
    </row>
    <row r="110" spans="1:35" s="4" customFormat="1" ht="27" hidden="1" customHeight="1">
      <c r="A110" s="17" t="s">
        <v>142</v>
      </c>
      <c r="B110" s="22" t="str">
        <f>VLOOKUP(A110,[1]Sheet2!$AQ$1:$AR$250,2,FALSE)</f>
        <v>441523000</v>
      </c>
      <c r="C110" s="23">
        <v>36490</v>
      </c>
      <c r="D110" s="23">
        <v>25252</v>
      </c>
      <c r="E110" s="23">
        <f>VLOOKUP(A110,[1]Sheet2!$AM$2:$AO$125,2,FALSE)</f>
        <v>13</v>
      </c>
      <c r="F110" s="23">
        <v>11238</v>
      </c>
      <c r="G110" s="23">
        <f>VLOOKUP(A110,[1]Sheet2!$AM$2:$AO$125,3,FALSE)</f>
        <v>5</v>
      </c>
      <c r="H110" s="24">
        <v>1150</v>
      </c>
      <c r="I110" s="24">
        <v>1950</v>
      </c>
      <c r="J110" s="26">
        <v>1</v>
      </c>
      <c r="K110" s="23">
        <f>ROUND((D110*H110+F110*I110)/10000,0)</f>
        <v>5095</v>
      </c>
      <c r="L110" s="23">
        <f>ROUND((H110*D110*J110+I110*F110*J110)/10000,0)</f>
        <v>5095</v>
      </c>
      <c r="M110" s="23">
        <f>K110-L110</f>
        <v>0</v>
      </c>
      <c r="N110" s="23">
        <v>23</v>
      </c>
      <c r="O110" s="23">
        <v>1667</v>
      </c>
      <c r="P110" s="23">
        <f>N110*100-O110</f>
        <v>633</v>
      </c>
      <c r="Q110" s="18">
        <v>1150</v>
      </c>
      <c r="R110" s="31">
        <v>1</v>
      </c>
      <c r="S110" s="23">
        <f>ROUND(P110*Q110/10000,0)</f>
        <v>73</v>
      </c>
      <c r="T110" s="23">
        <f>ROUND(P110*Q110*R110/10000,0)</f>
        <v>73</v>
      </c>
      <c r="U110" s="23">
        <f>S110-T110</f>
        <v>0</v>
      </c>
      <c r="V110" s="23">
        <f>ROUND((E110*H110+G110*I110)/10000,0)</f>
        <v>2</v>
      </c>
      <c r="W110" s="23">
        <f>ROUND((E110*H110+G110*I110)*J110/10000,0)</f>
        <v>2</v>
      </c>
      <c r="X110" s="23">
        <f>V110-W110</f>
        <v>0</v>
      </c>
      <c r="Y110" s="23">
        <f>K110+S110-V110</f>
        <v>5166</v>
      </c>
      <c r="Z110" s="37">
        <f>L110+T110-W110</f>
        <v>5166</v>
      </c>
      <c r="AA110" s="37">
        <v>0</v>
      </c>
      <c r="AB110" s="37">
        <f>Z110+AA110</f>
        <v>5166</v>
      </c>
      <c r="AC110" s="37">
        <f>ROUND(498337/$AB$8*AB110,0)</f>
        <v>2011</v>
      </c>
      <c r="AD110" s="37">
        <f>AB110-AC110</f>
        <v>3155</v>
      </c>
      <c r="AE110" s="37"/>
      <c r="AF110" s="38"/>
      <c r="AG110" s="32"/>
      <c r="AI110" s="48">
        <f>ROUND(498337/$AB$8*AB110,2)</f>
        <v>2011.01</v>
      </c>
    </row>
    <row r="111" spans="1:35" s="4" customFormat="1" ht="27" hidden="1" customHeight="1">
      <c r="A111" s="19" t="s">
        <v>143</v>
      </c>
      <c r="B111" s="19"/>
      <c r="C111" s="20">
        <v>1100881</v>
      </c>
      <c r="D111" s="20">
        <v>837399</v>
      </c>
      <c r="E111" s="20">
        <f>SUM(E112)</f>
        <v>279</v>
      </c>
      <c r="F111" s="20">
        <v>263482</v>
      </c>
      <c r="G111" s="20">
        <f t="shared" ref="G111:M111" si="91">SUM(G112)</f>
        <v>98</v>
      </c>
      <c r="H111" s="21">
        <f t="shared" si="91"/>
        <v>1150</v>
      </c>
      <c r="I111" s="21">
        <f t="shared" si="91"/>
        <v>1950</v>
      </c>
      <c r="J111" s="27">
        <f t="shared" si="91"/>
        <v>0.5</v>
      </c>
      <c r="K111" s="20">
        <f t="shared" si="91"/>
        <v>147680</v>
      </c>
      <c r="L111" s="20">
        <f t="shared" si="91"/>
        <v>73840</v>
      </c>
      <c r="M111" s="20">
        <f t="shared" si="91"/>
        <v>73840</v>
      </c>
      <c r="N111" s="20">
        <v>2</v>
      </c>
      <c r="O111" s="20">
        <v>69</v>
      </c>
      <c r="P111" s="20">
        <f>SUM(P112)</f>
        <v>131</v>
      </c>
      <c r="Q111" s="30">
        <v>1150</v>
      </c>
      <c r="R111" s="27">
        <v>0.5</v>
      </c>
      <c r="S111" s="20">
        <f t="shared" ref="S111:Z111" si="92">SUM(S112)</f>
        <v>15</v>
      </c>
      <c r="T111" s="20">
        <f t="shared" si="92"/>
        <v>8</v>
      </c>
      <c r="U111" s="20">
        <f t="shared" si="92"/>
        <v>7</v>
      </c>
      <c r="V111" s="20">
        <f t="shared" si="92"/>
        <v>51</v>
      </c>
      <c r="W111" s="20">
        <f t="shared" si="92"/>
        <v>26</v>
      </c>
      <c r="X111" s="20">
        <f t="shared" si="92"/>
        <v>25</v>
      </c>
      <c r="Y111" s="20">
        <f t="shared" si="92"/>
        <v>147644</v>
      </c>
      <c r="Z111" s="35">
        <f t="shared" si="92"/>
        <v>73822</v>
      </c>
      <c r="AA111" s="35">
        <v>0</v>
      </c>
      <c r="AB111" s="35">
        <f>SUM(AB112)</f>
        <v>73822</v>
      </c>
      <c r="AC111" s="35">
        <f>SUM(AC112)</f>
        <v>28737</v>
      </c>
      <c r="AD111" s="35">
        <f>SUM(AD112)</f>
        <v>45085</v>
      </c>
      <c r="AE111" s="35">
        <f>SUM(AE112)</f>
        <v>0</v>
      </c>
      <c r="AF111" s="36"/>
      <c r="AG111" s="32">
        <v>1</v>
      </c>
      <c r="AI111" s="47">
        <f>SUM(AI112)</f>
        <v>28737.33</v>
      </c>
    </row>
    <row r="112" spans="1:35" s="4" customFormat="1" ht="27" hidden="1" customHeight="1">
      <c r="A112" s="17" t="s">
        <v>143</v>
      </c>
      <c r="B112" s="22" t="str">
        <f>VLOOKUP(A112,[1]Sheet2!$AQ$1:$AR$250,2,FALSE)</f>
        <v>441999000</v>
      </c>
      <c r="C112" s="23">
        <v>1100881</v>
      </c>
      <c r="D112" s="23">
        <v>837399</v>
      </c>
      <c r="E112" s="23">
        <f>VLOOKUP(A112,[1]Sheet2!$AM$2:$AO$125,2,FALSE)</f>
        <v>279</v>
      </c>
      <c r="F112" s="23">
        <v>263482</v>
      </c>
      <c r="G112" s="23">
        <f>VLOOKUP(A112,[1]Sheet2!$AM$2:$AO$125,3,FALSE)</f>
        <v>98</v>
      </c>
      <c r="H112" s="24">
        <v>1150</v>
      </c>
      <c r="I112" s="24">
        <v>1950</v>
      </c>
      <c r="J112" s="26">
        <v>0.5</v>
      </c>
      <c r="K112" s="23">
        <f>ROUND((D112*H112+F112*I112)/10000,0)</f>
        <v>147680</v>
      </c>
      <c r="L112" s="23">
        <f>ROUND((H112*D112*J112+I112*F112*J112)/10000,0)</f>
        <v>73840</v>
      </c>
      <c r="M112" s="23">
        <f>K112-L112</f>
        <v>73840</v>
      </c>
      <c r="N112" s="23">
        <v>2</v>
      </c>
      <c r="O112" s="23">
        <v>69</v>
      </c>
      <c r="P112" s="23">
        <f>N112*100-O112</f>
        <v>131</v>
      </c>
      <c r="Q112" s="18">
        <v>1150</v>
      </c>
      <c r="R112" s="31">
        <v>0.5</v>
      </c>
      <c r="S112" s="23">
        <f>ROUND(P112*Q112/10000,0)</f>
        <v>15</v>
      </c>
      <c r="T112" s="23">
        <f>ROUND(P112*Q112*R112/10000,0)</f>
        <v>8</v>
      </c>
      <c r="U112" s="23">
        <f>S112-T112</f>
        <v>7</v>
      </c>
      <c r="V112" s="23">
        <f>ROUND((E112*H112+G112*I112)/10000,0)</f>
        <v>51</v>
      </c>
      <c r="W112" s="23">
        <f>ROUND((E112*H112+G112*I112)*J112/10000,0)</f>
        <v>26</v>
      </c>
      <c r="X112" s="23">
        <f>V112-W112</f>
        <v>25</v>
      </c>
      <c r="Y112" s="23">
        <f>K112+S112-V112</f>
        <v>147644</v>
      </c>
      <c r="Z112" s="37">
        <f>L112+T112-W112</f>
        <v>73822</v>
      </c>
      <c r="AA112" s="37">
        <v>0</v>
      </c>
      <c r="AB112" s="37">
        <f>Z112+AA112</f>
        <v>73822</v>
      </c>
      <c r="AC112" s="37">
        <f>ROUND(498337/$AB$8*AB112,0)</f>
        <v>28737</v>
      </c>
      <c r="AD112" s="37">
        <f>AB112-AC112</f>
        <v>45085</v>
      </c>
      <c r="AE112" s="37"/>
      <c r="AF112" s="38"/>
      <c r="AG112" s="32"/>
      <c r="AI112" s="48">
        <f>ROUND(498337/$AB$8*AB112,2)</f>
        <v>28737.33</v>
      </c>
    </row>
    <row r="113" spans="1:35" s="4" customFormat="1" ht="27" hidden="1" customHeight="1">
      <c r="A113" s="19" t="s">
        <v>144</v>
      </c>
      <c r="B113" s="19"/>
      <c r="C113" s="20">
        <v>443692</v>
      </c>
      <c r="D113" s="20">
        <v>326422</v>
      </c>
      <c r="E113" s="20">
        <f>SUM(E114)</f>
        <v>330</v>
      </c>
      <c r="F113" s="20">
        <v>117270</v>
      </c>
      <c r="G113" s="20">
        <f t="shared" ref="G113:M113" si="93">SUM(G114)</f>
        <v>93</v>
      </c>
      <c r="H113" s="21">
        <f t="shared" si="93"/>
        <v>1150</v>
      </c>
      <c r="I113" s="21">
        <f t="shared" si="93"/>
        <v>1950</v>
      </c>
      <c r="J113" s="27">
        <f t="shared" si="93"/>
        <v>0.5</v>
      </c>
      <c r="K113" s="20">
        <f t="shared" si="93"/>
        <v>60406</v>
      </c>
      <c r="L113" s="20">
        <f t="shared" si="93"/>
        <v>30203</v>
      </c>
      <c r="M113" s="20">
        <f t="shared" si="93"/>
        <v>30203</v>
      </c>
      <c r="N113" s="20">
        <v>2</v>
      </c>
      <c r="O113" s="20">
        <v>0</v>
      </c>
      <c r="P113" s="20">
        <v>0</v>
      </c>
      <c r="Q113" s="30">
        <v>1150</v>
      </c>
      <c r="R113" s="27">
        <v>0.5</v>
      </c>
      <c r="S113" s="20">
        <f t="shared" ref="S113:Z113" si="94">SUM(S114)</f>
        <v>0</v>
      </c>
      <c r="T113" s="20">
        <f t="shared" si="94"/>
        <v>0</v>
      </c>
      <c r="U113" s="20">
        <f t="shared" si="94"/>
        <v>0</v>
      </c>
      <c r="V113" s="20">
        <f t="shared" si="94"/>
        <v>56</v>
      </c>
      <c r="W113" s="20">
        <f t="shared" si="94"/>
        <v>28</v>
      </c>
      <c r="X113" s="20">
        <f t="shared" si="94"/>
        <v>28</v>
      </c>
      <c r="Y113" s="20">
        <f t="shared" si="94"/>
        <v>60350</v>
      </c>
      <c r="Z113" s="35">
        <f t="shared" si="94"/>
        <v>30175</v>
      </c>
      <c r="AA113" s="35">
        <v>0</v>
      </c>
      <c r="AB113" s="35">
        <f>SUM(AB114)</f>
        <v>30175</v>
      </c>
      <c r="AC113" s="35">
        <f>SUM(AC114)</f>
        <v>11746</v>
      </c>
      <c r="AD113" s="35">
        <f>SUM(AD114)</f>
        <v>18429</v>
      </c>
      <c r="AE113" s="35">
        <f>SUM(AE114)</f>
        <v>0</v>
      </c>
      <c r="AF113" s="36"/>
      <c r="AG113" s="32">
        <v>1</v>
      </c>
      <c r="AI113" s="47">
        <f>SUM(AI114)</f>
        <v>11746.48</v>
      </c>
    </row>
    <row r="114" spans="1:35" s="4" customFormat="1" ht="27" hidden="1" customHeight="1">
      <c r="A114" s="17" t="s">
        <v>144</v>
      </c>
      <c r="B114" s="22" t="str">
        <f>VLOOKUP(A114,[1]Sheet2!$AQ$1:$AR$250,2,FALSE)</f>
        <v>442099000</v>
      </c>
      <c r="C114" s="23">
        <v>443692</v>
      </c>
      <c r="D114" s="23">
        <v>326422</v>
      </c>
      <c r="E114" s="23">
        <f>VLOOKUP(A114,[1]Sheet2!$AM$2:$AO$125,2,FALSE)</f>
        <v>330</v>
      </c>
      <c r="F114" s="23">
        <v>117270</v>
      </c>
      <c r="G114" s="23">
        <f>VLOOKUP(A114,[1]Sheet2!$AM$2:$AO$125,3,FALSE)</f>
        <v>93</v>
      </c>
      <c r="H114" s="24">
        <v>1150</v>
      </c>
      <c r="I114" s="24">
        <v>1950</v>
      </c>
      <c r="J114" s="26">
        <v>0.5</v>
      </c>
      <c r="K114" s="23">
        <f>ROUND((D114*H114+F114*I114)/10000,0)</f>
        <v>60406</v>
      </c>
      <c r="L114" s="23">
        <f>ROUND((H114*D114*J114+I114*F114*J114)/10000,0)</f>
        <v>30203</v>
      </c>
      <c r="M114" s="23">
        <f>K114-L114</f>
        <v>30203</v>
      </c>
      <c r="N114" s="23">
        <v>2</v>
      </c>
      <c r="O114" s="23">
        <v>0</v>
      </c>
      <c r="P114" s="23">
        <v>0</v>
      </c>
      <c r="Q114" s="18">
        <v>1150</v>
      </c>
      <c r="R114" s="31">
        <v>0.5</v>
      </c>
      <c r="S114" s="23">
        <f>ROUND(P114*Q114/10000,0)</f>
        <v>0</v>
      </c>
      <c r="T114" s="23">
        <f>ROUND(P114*Q114*R114/10000,0)</f>
        <v>0</v>
      </c>
      <c r="U114" s="23">
        <f>S114-T114</f>
        <v>0</v>
      </c>
      <c r="V114" s="23">
        <f>ROUND((E114*H114+G114*I114)/10000,0)</f>
        <v>56</v>
      </c>
      <c r="W114" s="23">
        <f>ROUND((E114*H114+G114*I114)*J114/10000,0)</f>
        <v>28</v>
      </c>
      <c r="X114" s="23">
        <f>V114-W114</f>
        <v>28</v>
      </c>
      <c r="Y114" s="23">
        <f>K114+S114-V114</f>
        <v>60350</v>
      </c>
      <c r="Z114" s="37">
        <f>L114+T114-W114</f>
        <v>30175</v>
      </c>
      <c r="AA114" s="37">
        <v>0</v>
      </c>
      <c r="AB114" s="37">
        <f>Z114+AA114</f>
        <v>30175</v>
      </c>
      <c r="AC114" s="37">
        <f>ROUND(498337/$AB$8*AB114,0)</f>
        <v>11746</v>
      </c>
      <c r="AD114" s="37">
        <f>AB114-AC114</f>
        <v>18429</v>
      </c>
      <c r="AE114" s="37"/>
      <c r="AF114" s="38"/>
      <c r="AG114" s="32"/>
      <c r="AI114" s="48">
        <f>ROUND(498337/$AB$8*AB114,2)</f>
        <v>11746.48</v>
      </c>
    </row>
    <row r="115" spans="1:35" s="4" customFormat="1" ht="27" hidden="1" customHeight="1">
      <c r="A115" s="19" t="s">
        <v>145</v>
      </c>
      <c r="B115" s="19"/>
      <c r="C115" s="20">
        <v>490488</v>
      </c>
      <c r="D115" s="20">
        <v>348700</v>
      </c>
      <c r="E115" s="20">
        <f>SUM(E116:E123)</f>
        <v>582</v>
      </c>
      <c r="F115" s="20">
        <v>141788</v>
      </c>
      <c r="G115" s="20">
        <f>SUM(G116:G123)</f>
        <v>206</v>
      </c>
      <c r="H115" s="21">
        <v>1150</v>
      </c>
      <c r="I115" s="21">
        <v>1950</v>
      </c>
      <c r="J115" s="27" t="s">
        <v>48</v>
      </c>
      <c r="K115" s="20">
        <f>SUM(K116:K123)</f>
        <v>67749</v>
      </c>
      <c r="L115" s="20">
        <f>SUM(L116:L123)</f>
        <v>38166</v>
      </c>
      <c r="M115" s="20">
        <f>SUM(M116:M123)</f>
        <v>29583</v>
      </c>
      <c r="N115" s="20">
        <v>32</v>
      </c>
      <c r="O115" s="20">
        <v>1956</v>
      </c>
      <c r="P115" s="20">
        <f>SUM(P116:P123)</f>
        <v>1244</v>
      </c>
      <c r="Q115" s="30">
        <v>1150</v>
      </c>
      <c r="R115" s="27" t="s">
        <v>48</v>
      </c>
      <c r="S115" s="20">
        <f t="shared" ref="S115:Z115" si="95">SUM(S116:S123)</f>
        <v>144</v>
      </c>
      <c r="T115" s="20">
        <f t="shared" si="95"/>
        <v>91</v>
      </c>
      <c r="U115" s="20">
        <f t="shared" si="95"/>
        <v>53</v>
      </c>
      <c r="V115" s="20">
        <f t="shared" si="95"/>
        <v>107</v>
      </c>
      <c r="W115" s="20">
        <f t="shared" si="95"/>
        <v>62</v>
      </c>
      <c r="X115" s="20">
        <f t="shared" si="95"/>
        <v>45</v>
      </c>
      <c r="Y115" s="20">
        <f t="shared" si="95"/>
        <v>67786</v>
      </c>
      <c r="Z115" s="35">
        <f t="shared" si="95"/>
        <v>38195</v>
      </c>
      <c r="AA115" s="35">
        <v>0</v>
      </c>
      <c r="AB115" s="35">
        <f>SUM(AB116:AB123)</f>
        <v>38195</v>
      </c>
      <c r="AC115" s="35">
        <f>SUM(AC116:AC123)</f>
        <v>14868</v>
      </c>
      <c r="AD115" s="35">
        <f>SUM(AD116:AD123)</f>
        <v>23327</v>
      </c>
      <c r="AE115" s="35">
        <f>SUM(AE116:AE123)</f>
        <v>0</v>
      </c>
      <c r="AF115" s="36"/>
      <c r="AG115" s="32">
        <v>1</v>
      </c>
      <c r="AI115" s="47">
        <f>SUM(AI116:AI123)</f>
        <v>14868.489999999998</v>
      </c>
    </row>
    <row r="116" spans="1:35" s="4" customFormat="1" ht="27" hidden="1" customHeight="1">
      <c r="A116" s="22" t="s">
        <v>146</v>
      </c>
      <c r="B116" s="22" t="str">
        <f>VLOOKUP(A116,[1]Sheet2!$AQ$1:$AR$250,2,FALSE)</f>
        <v>440700000</v>
      </c>
      <c r="C116" s="23">
        <v>8960</v>
      </c>
      <c r="D116" s="23">
        <v>3729</v>
      </c>
      <c r="E116" s="23">
        <v>0</v>
      </c>
      <c r="F116" s="23">
        <v>5231</v>
      </c>
      <c r="G116" s="23">
        <v>0</v>
      </c>
      <c r="H116" s="24">
        <v>1150</v>
      </c>
      <c r="I116" s="24">
        <v>1950</v>
      </c>
      <c r="J116" s="26">
        <v>0.5</v>
      </c>
      <c r="K116" s="23">
        <f t="shared" ref="K116:K123" si="96">ROUND((D116*H116+F116*I116)/10000,0)</f>
        <v>1449</v>
      </c>
      <c r="L116" s="23">
        <f t="shared" ref="L116:L123" si="97">ROUND((H116*D116*J116+I116*F116*J116)/10000,0)</f>
        <v>724</v>
      </c>
      <c r="M116" s="23">
        <f t="shared" ref="M116:M130" si="98">K116-L116</f>
        <v>725</v>
      </c>
      <c r="N116" s="23">
        <v>0</v>
      </c>
      <c r="O116" s="23">
        <v>0</v>
      </c>
      <c r="P116" s="23">
        <f t="shared" ref="P116:P123" si="99">N116*100-O116</f>
        <v>0</v>
      </c>
      <c r="Q116" s="18">
        <v>1150</v>
      </c>
      <c r="R116" s="31">
        <v>0.5</v>
      </c>
      <c r="S116" s="23">
        <f t="shared" ref="S116:S123" si="100">ROUND(P116*Q116/10000,0)</f>
        <v>0</v>
      </c>
      <c r="T116" s="23">
        <f t="shared" ref="T116:T123" si="101">ROUND(P116*Q116*R116/10000,0)</f>
        <v>0</v>
      </c>
      <c r="U116" s="23">
        <f t="shared" ref="U116:U123" si="102">S116-T116</f>
        <v>0</v>
      </c>
      <c r="V116" s="23">
        <f t="shared" ref="V116:V123" si="103">ROUND((E116*H116+G116*I116)/10000,0)</f>
        <v>0</v>
      </c>
      <c r="W116" s="23">
        <f t="shared" ref="W116:W123" si="104">ROUND((E116*H116+G116*I116)*J116/10000,0)</f>
        <v>0</v>
      </c>
      <c r="X116" s="23">
        <f t="shared" ref="X116:X123" si="105">V116-W116</f>
        <v>0</v>
      </c>
      <c r="Y116" s="23">
        <f t="shared" ref="Y116:Y123" si="106">K116+S116-V116</f>
        <v>1449</v>
      </c>
      <c r="Z116" s="37">
        <f t="shared" ref="Z116:Z123" si="107">L116+T116-W116</f>
        <v>724</v>
      </c>
      <c r="AA116" s="37">
        <v>0</v>
      </c>
      <c r="AB116" s="37">
        <f t="shared" ref="AB116:AB123" si="108">Z116+AA116</f>
        <v>724</v>
      </c>
      <c r="AC116" s="37">
        <f t="shared" ref="AC116:AC123" si="109">ROUND(498337/$AB$8*AB116,0)</f>
        <v>282</v>
      </c>
      <c r="AD116" s="37">
        <f t="shared" ref="AD116:AD123" si="110">AB116-AC116</f>
        <v>442</v>
      </c>
      <c r="AE116" s="37"/>
      <c r="AF116" s="38"/>
      <c r="AG116" s="32"/>
      <c r="AI116" s="48">
        <f t="shared" ref="AI116:AI123" si="111">ROUND(498337/$AB$8*AB116,2)</f>
        <v>281.83999999999997</v>
      </c>
    </row>
    <row r="117" spans="1:35" s="4" customFormat="1" ht="27" hidden="1" customHeight="1">
      <c r="A117" s="17" t="s">
        <v>147</v>
      </c>
      <c r="B117" s="22" t="str">
        <f>VLOOKUP(A117,[1]Sheet2!$AQ$1:$AR$250,2,FALSE)</f>
        <v>440703000</v>
      </c>
      <c r="C117" s="23">
        <v>85830</v>
      </c>
      <c r="D117" s="23">
        <v>63267</v>
      </c>
      <c r="E117" s="23">
        <f>VLOOKUP(A117,[1]Sheet2!$AM$2:$AO$125,2,FALSE)</f>
        <v>107</v>
      </c>
      <c r="F117" s="23">
        <v>22563</v>
      </c>
      <c r="G117" s="23">
        <f>VLOOKUP(A117,[1]Sheet2!$AM$2:$AO$125,3,FALSE)</f>
        <v>30</v>
      </c>
      <c r="H117" s="24">
        <v>1150</v>
      </c>
      <c r="I117" s="24">
        <v>1950</v>
      </c>
      <c r="J117" s="26">
        <v>0.5</v>
      </c>
      <c r="K117" s="23">
        <f t="shared" si="96"/>
        <v>11675</v>
      </c>
      <c r="L117" s="23">
        <f t="shared" si="97"/>
        <v>5838</v>
      </c>
      <c r="M117" s="23">
        <f t="shared" si="98"/>
        <v>5837</v>
      </c>
      <c r="N117" s="23">
        <v>1</v>
      </c>
      <c r="O117" s="23">
        <v>69</v>
      </c>
      <c r="P117" s="23">
        <f t="shared" si="99"/>
        <v>31</v>
      </c>
      <c r="Q117" s="18">
        <v>1150</v>
      </c>
      <c r="R117" s="31">
        <v>0.5</v>
      </c>
      <c r="S117" s="23">
        <f t="shared" si="100"/>
        <v>4</v>
      </c>
      <c r="T117" s="23">
        <f t="shared" si="101"/>
        <v>2</v>
      </c>
      <c r="U117" s="23">
        <f t="shared" si="102"/>
        <v>2</v>
      </c>
      <c r="V117" s="23">
        <f t="shared" si="103"/>
        <v>18</v>
      </c>
      <c r="W117" s="23">
        <f t="shared" si="104"/>
        <v>9</v>
      </c>
      <c r="X117" s="23">
        <f t="shared" si="105"/>
        <v>9</v>
      </c>
      <c r="Y117" s="23">
        <f t="shared" si="106"/>
        <v>11661</v>
      </c>
      <c r="Z117" s="37">
        <f t="shared" si="107"/>
        <v>5831</v>
      </c>
      <c r="AA117" s="37">
        <v>0</v>
      </c>
      <c r="AB117" s="37">
        <f t="shared" si="108"/>
        <v>5831</v>
      </c>
      <c r="AC117" s="37">
        <f t="shared" si="109"/>
        <v>2270</v>
      </c>
      <c r="AD117" s="37">
        <f t="shared" si="110"/>
        <v>3561</v>
      </c>
      <c r="AE117" s="37"/>
      <c r="AF117" s="38"/>
      <c r="AG117" s="32"/>
      <c r="AI117" s="48">
        <f t="shared" si="111"/>
        <v>2269.88</v>
      </c>
    </row>
    <row r="118" spans="1:35" s="4" customFormat="1" ht="27" hidden="1" customHeight="1">
      <c r="A118" s="17" t="s">
        <v>148</v>
      </c>
      <c r="B118" s="22" t="str">
        <f>VLOOKUP(A118,[1]Sheet2!$AQ$1:$AR$250,2,FALSE)</f>
        <v>440704000</v>
      </c>
      <c r="C118" s="23">
        <v>34101</v>
      </c>
      <c r="D118" s="23">
        <v>25708</v>
      </c>
      <c r="E118" s="23">
        <f>VLOOKUP(A118,[1]Sheet2!$AM$2:$AO$125,2,FALSE)</f>
        <v>20</v>
      </c>
      <c r="F118" s="23">
        <v>8393</v>
      </c>
      <c r="G118" s="23">
        <f>VLOOKUP(A118,[1]Sheet2!$AM$2:$AO$125,3,FALSE)</f>
        <v>11</v>
      </c>
      <c r="H118" s="24">
        <v>1150</v>
      </c>
      <c r="I118" s="24">
        <v>1950</v>
      </c>
      <c r="J118" s="26">
        <v>0.5</v>
      </c>
      <c r="K118" s="23">
        <f t="shared" si="96"/>
        <v>4593</v>
      </c>
      <c r="L118" s="23">
        <f t="shared" si="97"/>
        <v>2297</v>
      </c>
      <c r="M118" s="23">
        <f t="shared" si="98"/>
        <v>2296</v>
      </c>
      <c r="N118" s="23">
        <v>0</v>
      </c>
      <c r="O118" s="23">
        <v>0</v>
      </c>
      <c r="P118" s="23">
        <f t="shared" si="99"/>
        <v>0</v>
      </c>
      <c r="Q118" s="18">
        <v>1150</v>
      </c>
      <c r="R118" s="31">
        <v>0.5</v>
      </c>
      <c r="S118" s="23">
        <f t="shared" si="100"/>
        <v>0</v>
      </c>
      <c r="T118" s="23">
        <f t="shared" si="101"/>
        <v>0</v>
      </c>
      <c r="U118" s="23">
        <f t="shared" si="102"/>
        <v>0</v>
      </c>
      <c r="V118" s="23">
        <f t="shared" si="103"/>
        <v>4</v>
      </c>
      <c r="W118" s="23">
        <f t="shared" si="104"/>
        <v>2</v>
      </c>
      <c r="X118" s="23">
        <f t="shared" si="105"/>
        <v>2</v>
      </c>
      <c r="Y118" s="23">
        <f t="shared" si="106"/>
        <v>4589</v>
      </c>
      <c r="Z118" s="37">
        <f t="shared" si="107"/>
        <v>2295</v>
      </c>
      <c r="AA118" s="37">
        <v>0</v>
      </c>
      <c r="AB118" s="37">
        <f t="shared" si="108"/>
        <v>2295</v>
      </c>
      <c r="AC118" s="37">
        <f t="shared" si="109"/>
        <v>893</v>
      </c>
      <c r="AD118" s="37">
        <f t="shared" si="110"/>
        <v>1402</v>
      </c>
      <c r="AE118" s="37"/>
      <c r="AF118" s="38"/>
      <c r="AG118" s="32"/>
      <c r="AI118" s="48">
        <f t="shared" si="111"/>
        <v>893.39</v>
      </c>
    </row>
    <row r="119" spans="1:35" s="4" customFormat="1" ht="27" hidden="1" customHeight="1">
      <c r="A119" s="17" t="s">
        <v>149</v>
      </c>
      <c r="B119" s="22" t="str">
        <f>VLOOKUP(A119,[1]Sheet2!$AQ$1:$AR$250,2,FALSE)</f>
        <v>440705000</v>
      </c>
      <c r="C119" s="23">
        <v>97099</v>
      </c>
      <c r="D119" s="23">
        <v>68251</v>
      </c>
      <c r="E119" s="23">
        <f>VLOOKUP(A119,[1]Sheet2!$AM$2:$AO$125,2,FALSE)</f>
        <v>97</v>
      </c>
      <c r="F119" s="23">
        <v>28848</v>
      </c>
      <c r="G119" s="23">
        <f>VLOOKUP(A119,[1]Sheet2!$AM$2:$AO$125,3,FALSE)</f>
        <v>44</v>
      </c>
      <c r="H119" s="24">
        <v>1150</v>
      </c>
      <c r="I119" s="24">
        <v>1950</v>
      </c>
      <c r="J119" s="26">
        <v>0.5</v>
      </c>
      <c r="K119" s="23">
        <f t="shared" si="96"/>
        <v>13474</v>
      </c>
      <c r="L119" s="23">
        <f t="shared" si="97"/>
        <v>6737</v>
      </c>
      <c r="M119" s="23">
        <f t="shared" si="98"/>
        <v>6737</v>
      </c>
      <c r="N119" s="23">
        <v>2</v>
      </c>
      <c r="O119" s="23">
        <v>183</v>
      </c>
      <c r="P119" s="23">
        <f t="shared" si="99"/>
        <v>17</v>
      </c>
      <c r="Q119" s="18">
        <v>1150</v>
      </c>
      <c r="R119" s="31">
        <v>0.5</v>
      </c>
      <c r="S119" s="23">
        <f t="shared" si="100"/>
        <v>2</v>
      </c>
      <c r="T119" s="23">
        <f t="shared" si="101"/>
        <v>1</v>
      </c>
      <c r="U119" s="23">
        <f t="shared" si="102"/>
        <v>1</v>
      </c>
      <c r="V119" s="23">
        <f t="shared" si="103"/>
        <v>20</v>
      </c>
      <c r="W119" s="23">
        <f t="shared" si="104"/>
        <v>10</v>
      </c>
      <c r="X119" s="23">
        <f t="shared" si="105"/>
        <v>10</v>
      </c>
      <c r="Y119" s="23">
        <f t="shared" si="106"/>
        <v>13456</v>
      </c>
      <c r="Z119" s="37">
        <f t="shared" si="107"/>
        <v>6728</v>
      </c>
      <c r="AA119" s="37">
        <v>0</v>
      </c>
      <c r="AB119" s="37">
        <f t="shared" si="108"/>
        <v>6728</v>
      </c>
      <c r="AC119" s="37">
        <f t="shared" si="109"/>
        <v>2619</v>
      </c>
      <c r="AD119" s="37">
        <f t="shared" si="110"/>
        <v>4109</v>
      </c>
      <c r="AE119" s="37"/>
      <c r="AF119" s="38"/>
      <c r="AG119" s="32"/>
      <c r="AI119" s="48">
        <f t="shared" si="111"/>
        <v>2619.0700000000002</v>
      </c>
    </row>
    <row r="120" spans="1:35" s="4" customFormat="1" ht="27" hidden="1" customHeight="1">
      <c r="A120" s="17" t="s">
        <v>150</v>
      </c>
      <c r="B120" s="22" t="str">
        <f>VLOOKUP(A120,[1]Sheet2!$AQ$1:$AR$250,2,FALSE)</f>
        <v>440781000</v>
      </c>
      <c r="C120" s="23">
        <v>76699</v>
      </c>
      <c r="D120" s="23">
        <v>53558</v>
      </c>
      <c r="E120" s="23">
        <f>VLOOKUP(A120,[1]Sheet2!$AM$2:$AO$125,2,FALSE)</f>
        <v>138</v>
      </c>
      <c r="F120" s="23">
        <v>23141</v>
      </c>
      <c r="G120" s="23">
        <f>VLOOKUP(A120,[1]Sheet2!$AM$2:$AO$125,3,FALSE)</f>
        <v>45</v>
      </c>
      <c r="H120" s="24">
        <v>1150</v>
      </c>
      <c r="I120" s="24">
        <v>1950</v>
      </c>
      <c r="J120" s="26">
        <v>0.6</v>
      </c>
      <c r="K120" s="23">
        <f t="shared" si="96"/>
        <v>10672</v>
      </c>
      <c r="L120" s="23">
        <f t="shared" si="97"/>
        <v>6403</v>
      </c>
      <c r="M120" s="23">
        <f t="shared" si="98"/>
        <v>4269</v>
      </c>
      <c r="N120" s="23">
        <v>12</v>
      </c>
      <c r="O120" s="23">
        <v>846</v>
      </c>
      <c r="P120" s="23">
        <f t="shared" si="99"/>
        <v>354</v>
      </c>
      <c r="Q120" s="18">
        <v>1150</v>
      </c>
      <c r="R120" s="31">
        <v>0.6</v>
      </c>
      <c r="S120" s="23">
        <f t="shared" si="100"/>
        <v>41</v>
      </c>
      <c r="T120" s="23">
        <f t="shared" si="101"/>
        <v>24</v>
      </c>
      <c r="U120" s="23">
        <f t="shared" si="102"/>
        <v>17</v>
      </c>
      <c r="V120" s="23">
        <f t="shared" si="103"/>
        <v>25</v>
      </c>
      <c r="W120" s="23">
        <f t="shared" si="104"/>
        <v>15</v>
      </c>
      <c r="X120" s="23">
        <f t="shared" si="105"/>
        <v>10</v>
      </c>
      <c r="Y120" s="23">
        <f t="shared" si="106"/>
        <v>10688</v>
      </c>
      <c r="Z120" s="37">
        <f t="shared" si="107"/>
        <v>6412</v>
      </c>
      <c r="AA120" s="37">
        <v>0</v>
      </c>
      <c r="AB120" s="37">
        <f t="shared" si="108"/>
        <v>6412</v>
      </c>
      <c r="AC120" s="37">
        <f t="shared" si="109"/>
        <v>2496</v>
      </c>
      <c r="AD120" s="37">
        <f t="shared" si="110"/>
        <v>3916</v>
      </c>
      <c r="AE120" s="37"/>
      <c r="AF120" s="38"/>
      <c r="AG120" s="32"/>
      <c r="AI120" s="48">
        <f t="shared" si="111"/>
        <v>2496.0500000000002</v>
      </c>
    </row>
    <row r="121" spans="1:35" s="4" customFormat="1" ht="27" hidden="1" customHeight="1">
      <c r="A121" s="17" t="s">
        <v>151</v>
      </c>
      <c r="B121" s="22" t="str">
        <f>VLOOKUP(A121,[1]Sheet2!$AQ$1:$AR$250,2,FALSE)</f>
        <v>440783000</v>
      </c>
      <c r="C121" s="23">
        <v>79329</v>
      </c>
      <c r="D121" s="23">
        <v>55337</v>
      </c>
      <c r="E121" s="23">
        <f>VLOOKUP(A121,[1]Sheet2!$AM$2:$AO$125,2,FALSE)</f>
        <v>52</v>
      </c>
      <c r="F121" s="23">
        <v>23992</v>
      </c>
      <c r="G121" s="23">
        <f>VLOOKUP(A121,[1]Sheet2!$AM$2:$AO$125,3,FALSE)</f>
        <v>23</v>
      </c>
      <c r="H121" s="24">
        <v>1150</v>
      </c>
      <c r="I121" s="24">
        <v>1950</v>
      </c>
      <c r="J121" s="26">
        <v>0.6</v>
      </c>
      <c r="K121" s="23">
        <f t="shared" si="96"/>
        <v>11042</v>
      </c>
      <c r="L121" s="23">
        <f t="shared" si="97"/>
        <v>6625</v>
      </c>
      <c r="M121" s="23">
        <f t="shared" si="98"/>
        <v>4417</v>
      </c>
      <c r="N121" s="23">
        <v>8</v>
      </c>
      <c r="O121" s="23">
        <v>192</v>
      </c>
      <c r="P121" s="23">
        <f t="shared" si="99"/>
        <v>608</v>
      </c>
      <c r="Q121" s="18">
        <v>1150</v>
      </c>
      <c r="R121" s="31">
        <v>0.6</v>
      </c>
      <c r="S121" s="23">
        <f t="shared" si="100"/>
        <v>70</v>
      </c>
      <c r="T121" s="23">
        <f t="shared" si="101"/>
        <v>42</v>
      </c>
      <c r="U121" s="23">
        <f t="shared" si="102"/>
        <v>28</v>
      </c>
      <c r="V121" s="23">
        <f t="shared" si="103"/>
        <v>10</v>
      </c>
      <c r="W121" s="23">
        <f t="shared" si="104"/>
        <v>6</v>
      </c>
      <c r="X121" s="23">
        <f t="shared" si="105"/>
        <v>4</v>
      </c>
      <c r="Y121" s="23">
        <f t="shared" si="106"/>
        <v>11102</v>
      </c>
      <c r="Z121" s="37">
        <f t="shared" si="107"/>
        <v>6661</v>
      </c>
      <c r="AA121" s="37">
        <v>0</v>
      </c>
      <c r="AB121" s="37">
        <f t="shared" si="108"/>
        <v>6661</v>
      </c>
      <c r="AC121" s="37">
        <f t="shared" si="109"/>
        <v>2593</v>
      </c>
      <c r="AD121" s="37">
        <f t="shared" si="110"/>
        <v>4068</v>
      </c>
      <c r="AE121" s="37"/>
      <c r="AF121" s="38"/>
      <c r="AG121" s="32"/>
      <c r="AI121" s="48">
        <f t="shared" si="111"/>
        <v>2592.9899999999998</v>
      </c>
    </row>
    <row r="122" spans="1:35" s="4" customFormat="1" ht="27" customHeight="1">
      <c r="A122" s="17" t="s">
        <v>152</v>
      </c>
      <c r="B122" s="22" t="str">
        <f>VLOOKUP(A122,[1]Sheet2!$AQ$1:$AR$250,2,FALSE)</f>
        <v>440784000</v>
      </c>
      <c r="C122" s="23">
        <v>56334</v>
      </c>
      <c r="D122" s="23">
        <v>40107</v>
      </c>
      <c r="E122" s="23">
        <f>VLOOKUP(A122,[1]Sheet2!$AM$2:$AO$125,2,FALSE)</f>
        <v>68</v>
      </c>
      <c r="F122" s="23">
        <v>16227</v>
      </c>
      <c r="G122" s="23">
        <f>VLOOKUP(A122,[1]Sheet2!$AM$2:$AO$125,3,FALSE)</f>
        <v>27</v>
      </c>
      <c r="H122" s="24">
        <v>1150</v>
      </c>
      <c r="I122" s="24">
        <v>1950</v>
      </c>
      <c r="J122" s="26">
        <v>0.5</v>
      </c>
      <c r="K122" s="23">
        <f t="shared" si="96"/>
        <v>7777</v>
      </c>
      <c r="L122" s="23">
        <f t="shared" si="97"/>
        <v>3888</v>
      </c>
      <c r="M122" s="23">
        <f t="shared" si="98"/>
        <v>3889</v>
      </c>
      <c r="N122" s="23">
        <v>0</v>
      </c>
      <c r="O122" s="23">
        <v>0</v>
      </c>
      <c r="P122" s="23">
        <f t="shared" si="99"/>
        <v>0</v>
      </c>
      <c r="Q122" s="18">
        <v>1150</v>
      </c>
      <c r="R122" s="31">
        <v>0.5</v>
      </c>
      <c r="S122" s="23">
        <f t="shared" si="100"/>
        <v>0</v>
      </c>
      <c r="T122" s="23">
        <f t="shared" si="101"/>
        <v>0</v>
      </c>
      <c r="U122" s="23">
        <f t="shared" si="102"/>
        <v>0</v>
      </c>
      <c r="V122" s="23">
        <f t="shared" si="103"/>
        <v>13</v>
      </c>
      <c r="W122" s="23">
        <f t="shared" si="104"/>
        <v>7</v>
      </c>
      <c r="X122" s="23">
        <f t="shared" si="105"/>
        <v>6</v>
      </c>
      <c r="Y122" s="23">
        <f t="shared" si="106"/>
        <v>7764</v>
      </c>
      <c r="Z122" s="37">
        <f t="shared" si="107"/>
        <v>3881</v>
      </c>
      <c r="AA122" s="37">
        <v>0</v>
      </c>
      <c r="AB122" s="37">
        <f t="shared" si="108"/>
        <v>3881</v>
      </c>
      <c r="AC122" s="37">
        <f t="shared" si="109"/>
        <v>1511</v>
      </c>
      <c r="AD122" s="37">
        <f t="shared" si="110"/>
        <v>2370</v>
      </c>
      <c r="AE122" s="37"/>
      <c r="AF122" s="38"/>
      <c r="AG122" s="32"/>
      <c r="AI122" s="48">
        <f t="shared" si="111"/>
        <v>1510.79</v>
      </c>
    </row>
    <row r="123" spans="1:35" s="4" customFormat="1" ht="27" hidden="1" customHeight="1">
      <c r="A123" s="17" t="s">
        <v>153</v>
      </c>
      <c r="B123" s="22" t="str">
        <f>VLOOKUP(A123,[1]Sheet2!$AQ$1:$AR$250,2,FALSE)</f>
        <v>440785000</v>
      </c>
      <c r="C123" s="23">
        <v>52136</v>
      </c>
      <c r="D123" s="23">
        <v>38743</v>
      </c>
      <c r="E123" s="23">
        <f>VLOOKUP(A123,[1]Sheet2!$AM$2:$AO$125,2,FALSE)</f>
        <v>100</v>
      </c>
      <c r="F123" s="23">
        <v>13393</v>
      </c>
      <c r="G123" s="23">
        <f>VLOOKUP(A123,[1]Sheet2!$AM$2:$AO$125,3,FALSE)</f>
        <v>26</v>
      </c>
      <c r="H123" s="24">
        <v>1150</v>
      </c>
      <c r="I123" s="24">
        <v>1950</v>
      </c>
      <c r="J123" s="26">
        <v>0.8</v>
      </c>
      <c r="K123" s="23">
        <f t="shared" si="96"/>
        <v>7067</v>
      </c>
      <c r="L123" s="23">
        <f t="shared" si="97"/>
        <v>5654</v>
      </c>
      <c r="M123" s="23">
        <f t="shared" si="98"/>
        <v>1413</v>
      </c>
      <c r="N123" s="23">
        <v>9</v>
      </c>
      <c r="O123" s="23">
        <v>666</v>
      </c>
      <c r="P123" s="23">
        <f t="shared" si="99"/>
        <v>234</v>
      </c>
      <c r="Q123" s="18">
        <v>1150</v>
      </c>
      <c r="R123" s="31">
        <v>0.8</v>
      </c>
      <c r="S123" s="23">
        <f t="shared" si="100"/>
        <v>27</v>
      </c>
      <c r="T123" s="23">
        <f t="shared" si="101"/>
        <v>22</v>
      </c>
      <c r="U123" s="23">
        <f t="shared" si="102"/>
        <v>5</v>
      </c>
      <c r="V123" s="23">
        <f t="shared" si="103"/>
        <v>17</v>
      </c>
      <c r="W123" s="23">
        <f t="shared" si="104"/>
        <v>13</v>
      </c>
      <c r="X123" s="23">
        <f t="shared" si="105"/>
        <v>4</v>
      </c>
      <c r="Y123" s="23">
        <f t="shared" si="106"/>
        <v>7077</v>
      </c>
      <c r="Z123" s="37">
        <f t="shared" si="107"/>
        <v>5663</v>
      </c>
      <c r="AA123" s="37">
        <v>0</v>
      </c>
      <c r="AB123" s="37">
        <f t="shared" si="108"/>
        <v>5663</v>
      </c>
      <c r="AC123" s="37">
        <f t="shared" si="109"/>
        <v>2204</v>
      </c>
      <c r="AD123" s="37">
        <f t="shared" si="110"/>
        <v>3459</v>
      </c>
      <c r="AE123" s="37"/>
      <c r="AF123" s="38"/>
      <c r="AG123" s="32"/>
      <c r="AI123" s="48">
        <f t="shared" si="111"/>
        <v>2204.48</v>
      </c>
    </row>
    <row r="124" spans="1:35" s="4" customFormat="1" ht="27" hidden="1" customHeight="1">
      <c r="A124" s="19" t="s">
        <v>154</v>
      </c>
      <c r="B124" s="19"/>
      <c r="C124" s="20">
        <v>225769</v>
      </c>
      <c r="D124" s="20">
        <v>162983</v>
      </c>
      <c r="E124" s="20">
        <f>SUM(E125:E128)</f>
        <v>194</v>
      </c>
      <c r="F124" s="20">
        <v>62786</v>
      </c>
      <c r="G124" s="20">
        <f>SUM(G125:G128)</f>
        <v>79</v>
      </c>
      <c r="H124" s="21">
        <v>1150</v>
      </c>
      <c r="I124" s="21">
        <v>1950</v>
      </c>
      <c r="J124" s="27" t="s">
        <v>48</v>
      </c>
      <c r="K124" s="20">
        <f>SUM(K125:K128)</f>
        <v>30987</v>
      </c>
      <c r="L124" s="20">
        <f>SUM(L125:L128)</f>
        <v>21924</v>
      </c>
      <c r="M124" s="20">
        <f t="shared" si="98"/>
        <v>9063</v>
      </c>
      <c r="N124" s="20">
        <v>247</v>
      </c>
      <c r="O124" s="20">
        <v>6658</v>
      </c>
      <c r="P124" s="20">
        <f>SUM(P125:P128)</f>
        <v>18042</v>
      </c>
      <c r="Q124" s="30">
        <v>1150</v>
      </c>
      <c r="R124" s="27" t="s">
        <v>48</v>
      </c>
      <c r="S124" s="20">
        <f t="shared" ref="S124:Z124" si="112">SUM(S125:S128)</f>
        <v>2075</v>
      </c>
      <c r="T124" s="20">
        <f t="shared" si="112"/>
        <v>1530</v>
      </c>
      <c r="U124" s="20">
        <f t="shared" si="112"/>
        <v>545</v>
      </c>
      <c r="V124" s="20">
        <f t="shared" si="112"/>
        <v>38</v>
      </c>
      <c r="W124" s="20">
        <f t="shared" si="112"/>
        <v>28</v>
      </c>
      <c r="X124" s="20">
        <f t="shared" si="112"/>
        <v>10</v>
      </c>
      <c r="Y124" s="20">
        <f t="shared" si="112"/>
        <v>33024</v>
      </c>
      <c r="Z124" s="35">
        <f t="shared" si="112"/>
        <v>23426</v>
      </c>
      <c r="AA124" s="35">
        <v>-127</v>
      </c>
      <c r="AB124" s="35">
        <f>SUM(AB125:AB128)</f>
        <v>23299</v>
      </c>
      <c r="AC124" s="35">
        <f>SUM(AC125:AC128)</f>
        <v>9069</v>
      </c>
      <c r="AD124" s="35">
        <f>SUM(AD125:AD128)</f>
        <v>14230</v>
      </c>
      <c r="AE124" s="35">
        <f>SUM(AE125:AE128)</f>
        <v>0</v>
      </c>
      <c r="AF124" s="36"/>
      <c r="AG124" s="32">
        <v>1</v>
      </c>
      <c r="AI124" s="47">
        <f>SUM(AI125:AI128)</f>
        <v>9069.7999999999993</v>
      </c>
    </row>
    <row r="125" spans="1:35" s="4" customFormat="1" ht="27" hidden="1" customHeight="1">
      <c r="A125" s="22" t="s">
        <v>155</v>
      </c>
      <c r="B125" s="22" t="str">
        <f>VLOOKUP(A125,[1]Sheet2!$AQ$1:$AR$250,2,FALSE)</f>
        <v>441700000</v>
      </c>
      <c r="C125" s="23">
        <v>25085</v>
      </c>
      <c r="D125" s="23">
        <v>14525</v>
      </c>
      <c r="E125" s="23">
        <v>0</v>
      </c>
      <c r="F125" s="23">
        <v>10560</v>
      </c>
      <c r="G125" s="23">
        <v>0</v>
      </c>
      <c r="H125" s="24">
        <v>1150</v>
      </c>
      <c r="I125" s="24">
        <v>1950</v>
      </c>
      <c r="J125" s="26">
        <v>0.6</v>
      </c>
      <c r="K125" s="23">
        <f t="shared" ref="K125:K130" si="113">ROUND((D125*H125+F125*I125)/10000,0)</f>
        <v>3730</v>
      </c>
      <c r="L125" s="23">
        <f t="shared" ref="L125:L130" si="114">ROUND((H125*D125*J125+I125*F125*J125)/10000,0)</f>
        <v>2238</v>
      </c>
      <c r="M125" s="23">
        <f t="shared" si="98"/>
        <v>1492</v>
      </c>
      <c r="N125" s="23">
        <v>34</v>
      </c>
      <c r="O125" s="23">
        <v>1113</v>
      </c>
      <c r="P125" s="23">
        <f>N125*100-O125</f>
        <v>2287</v>
      </c>
      <c r="Q125" s="18">
        <v>1150</v>
      </c>
      <c r="R125" s="31">
        <v>0.6</v>
      </c>
      <c r="S125" s="23">
        <f>ROUND(P125*Q125/10000,0)</f>
        <v>263</v>
      </c>
      <c r="T125" s="23">
        <f>ROUND(P125*Q125*R125/10000,0)</f>
        <v>158</v>
      </c>
      <c r="U125" s="23">
        <f>S125-T125</f>
        <v>105</v>
      </c>
      <c r="V125" s="23">
        <f>ROUND((E125*H125+G125*I125)/10000,0)</f>
        <v>0</v>
      </c>
      <c r="W125" s="23">
        <f>ROUND((E125*H125+G125*I125)*J125/10000,0)</f>
        <v>0</v>
      </c>
      <c r="X125" s="23">
        <f>V125-W125</f>
        <v>0</v>
      </c>
      <c r="Y125" s="23">
        <f t="shared" ref="Y125:Z128" si="115">K125+S125-V125</f>
        <v>3993</v>
      </c>
      <c r="Z125" s="37">
        <f t="shared" si="115"/>
        <v>2396</v>
      </c>
      <c r="AA125" s="37">
        <v>-127</v>
      </c>
      <c r="AB125" s="37">
        <f>Z125+AA125</f>
        <v>2269</v>
      </c>
      <c r="AC125" s="37">
        <f>ROUND(498337/$AB$8*AB125,0)</f>
        <v>883</v>
      </c>
      <c r="AD125" s="37">
        <f>AB125-AC125</f>
        <v>1386</v>
      </c>
      <c r="AE125" s="37"/>
      <c r="AF125" s="52" t="s">
        <v>156</v>
      </c>
      <c r="AG125" s="32"/>
      <c r="AI125" s="48">
        <f>ROUND(498337/$AB$8*AB125,2)</f>
        <v>883.27</v>
      </c>
    </row>
    <row r="126" spans="1:35" s="4" customFormat="1" ht="27" hidden="1" customHeight="1">
      <c r="A126" s="22" t="s">
        <v>157</v>
      </c>
      <c r="B126" s="22" t="str">
        <f>VLOOKUP(A126,[1]Sheet2!$AQ$1:$AR$250,2,FALSE)</f>
        <v>441702000</v>
      </c>
      <c r="C126" s="23">
        <v>78819</v>
      </c>
      <c r="D126" s="23">
        <v>59701</v>
      </c>
      <c r="E126" s="23">
        <f>VLOOKUP(A126,[1]Sheet2!$AM$2:$AO$125,2,FALSE)</f>
        <v>48</v>
      </c>
      <c r="F126" s="23">
        <v>19118</v>
      </c>
      <c r="G126" s="23">
        <f>VLOOKUP(A126,[1]Sheet2!$AM$2:$AO$125,3,FALSE)</f>
        <v>24</v>
      </c>
      <c r="H126" s="24">
        <v>1150</v>
      </c>
      <c r="I126" s="24">
        <v>1950</v>
      </c>
      <c r="J126" s="26">
        <v>0.6</v>
      </c>
      <c r="K126" s="23">
        <f t="shared" si="113"/>
        <v>10594</v>
      </c>
      <c r="L126" s="23">
        <f t="shared" si="114"/>
        <v>6356</v>
      </c>
      <c r="M126" s="23">
        <f t="shared" si="98"/>
        <v>4238</v>
      </c>
      <c r="N126" s="23">
        <v>45</v>
      </c>
      <c r="O126" s="23">
        <v>1115</v>
      </c>
      <c r="P126" s="23">
        <f>N126*100-O126</f>
        <v>3385</v>
      </c>
      <c r="Q126" s="18">
        <v>1150</v>
      </c>
      <c r="R126" s="31">
        <v>0.6</v>
      </c>
      <c r="S126" s="23">
        <f>ROUND(P126*Q126/10000,0)</f>
        <v>389</v>
      </c>
      <c r="T126" s="23">
        <f>ROUND(P126*Q126*R126/10000,0)</f>
        <v>234</v>
      </c>
      <c r="U126" s="23">
        <f>S126-T126</f>
        <v>155</v>
      </c>
      <c r="V126" s="23">
        <f>ROUND((E126*H126+G126*I126)/10000,0)</f>
        <v>10</v>
      </c>
      <c r="W126" s="23">
        <f>ROUND((E126*H126+G126*I126)*J126/10000,0)</f>
        <v>6</v>
      </c>
      <c r="X126" s="23">
        <f>V126-W126</f>
        <v>4</v>
      </c>
      <c r="Y126" s="23">
        <f t="shared" si="115"/>
        <v>10973</v>
      </c>
      <c r="Z126" s="37">
        <f t="shared" si="115"/>
        <v>6584</v>
      </c>
      <c r="AA126" s="37">
        <v>0</v>
      </c>
      <c r="AB126" s="37">
        <f>Z126+AA126</f>
        <v>6584</v>
      </c>
      <c r="AC126" s="37">
        <f>ROUND(498337/$AB$8*AB126,0)</f>
        <v>2563</v>
      </c>
      <c r="AD126" s="37">
        <f>AB126-AC126</f>
        <v>4021</v>
      </c>
      <c r="AE126" s="37"/>
      <c r="AF126" s="38"/>
      <c r="AG126" s="32"/>
      <c r="AI126" s="48">
        <f>ROUND(498337/$AB$8*AB126,2)</f>
        <v>2563.0100000000002</v>
      </c>
    </row>
    <row r="127" spans="1:35" s="4" customFormat="1" ht="27" hidden="1" customHeight="1">
      <c r="A127" s="17" t="s">
        <v>158</v>
      </c>
      <c r="B127" s="22" t="str">
        <f>VLOOKUP(A127,[1]Sheet2!$AQ$1:$AR$250,2,FALSE)</f>
        <v>441704000</v>
      </c>
      <c r="C127" s="23">
        <v>67246</v>
      </c>
      <c r="D127" s="23">
        <v>49175</v>
      </c>
      <c r="E127" s="23">
        <f>VLOOKUP(A127,[1]Sheet2!$AM$2:$AO$125,2,FALSE)</f>
        <v>58</v>
      </c>
      <c r="F127" s="23">
        <v>18071</v>
      </c>
      <c r="G127" s="23">
        <f>VLOOKUP(A127,[1]Sheet2!$AM$2:$AO$125,3,FALSE)</f>
        <v>20</v>
      </c>
      <c r="H127" s="24">
        <v>1150</v>
      </c>
      <c r="I127" s="24">
        <v>1950</v>
      </c>
      <c r="J127" s="26">
        <v>0.8</v>
      </c>
      <c r="K127" s="23">
        <f t="shared" si="113"/>
        <v>9179</v>
      </c>
      <c r="L127" s="23">
        <f t="shared" si="114"/>
        <v>7343</v>
      </c>
      <c r="M127" s="23">
        <f t="shared" si="98"/>
        <v>1836</v>
      </c>
      <c r="N127" s="23">
        <v>74</v>
      </c>
      <c r="O127" s="23">
        <v>1600</v>
      </c>
      <c r="P127" s="23">
        <f>N127*100-O127</f>
        <v>5800</v>
      </c>
      <c r="Q127" s="18">
        <v>1150</v>
      </c>
      <c r="R127" s="31">
        <v>0.8</v>
      </c>
      <c r="S127" s="23">
        <f>ROUND(P127*Q127/10000,0)</f>
        <v>667</v>
      </c>
      <c r="T127" s="23">
        <f>ROUND(P127*Q127*R127/10000,0)</f>
        <v>534</v>
      </c>
      <c r="U127" s="23">
        <f>S127-T127</f>
        <v>133</v>
      </c>
      <c r="V127" s="23">
        <f>ROUND((E127*H127+G127*I127)/10000,0)</f>
        <v>11</v>
      </c>
      <c r="W127" s="23">
        <f>ROUND((E127*H127+G127*I127)*J127/10000,0)</f>
        <v>8</v>
      </c>
      <c r="X127" s="23">
        <f>V127-W127</f>
        <v>3</v>
      </c>
      <c r="Y127" s="23">
        <f t="shared" si="115"/>
        <v>9835</v>
      </c>
      <c r="Z127" s="37">
        <f t="shared" si="115"/>
        <v>7869</v>
      </c>
      <c r="AA127" s="37">
        <v>0</v>
      </c>
      <c r="AB127" s="37">
        <f>Z127+AA127</f>
        <v>7869</v>
      </c>
      <c r="AC127" s="37">
        <f>ROUND(498337/$AB$8*AB127,0)</f>
        <v>3063</v>
      </c>
      <c r="AD127" s="37">
        <f>AB127-AC127</f>
        <v>4806</v>
      </c>
      <c r="AE127" s="37"/>
      <c r="AF127" s="38"/>
      <c r="AG127" s="32"/>
      <c r="AI127" s="48">
        <f>ROUND(498337/$AB$8*AB127,2)</f>
        <v>3063.23</v>
      </c>
    </row>
    <row r="128" spans="1:35" s="4" customFormat="1" ht="27" hidden="1" customHeight="1">
      <c r="A128" s="17" t="s">
        <v>159</v>
      </c>
      <c r="B128" s="22" t="str">
        <f>VLOOKUP(A128,[1]Sheet2!$AQ$1:$AR$250,2,FALSE)</f>
        <v>441721000</v>
      </c>
      <c r="C128" s="23">
        <v>54619</v>
      </c>
      <c r="D128" s="23">
        <v>39582</v>
      </c>
      <c r="E128" s="23">
        <f>VLOOKUP(A128,[1]Sheet2!$AM$2:$AO$125,2,FALSE)</f>
        <v>88</v>
      </c>
      <c r="F128" s="23">
        <v>15037</v>
      </c>
      <c r="G128" s="23">
        <f>VLOOKUP(A128,[1]Sheet2!$AM$2:$AO$125,3,FALSE)</f>
        <v>35</v>
      </c>
      <c r="H128" s="24">
        <v>1150</v>
      </c>
      <c r="I128" s="24">
        <v>1950</v>
      </c>
      <c r="J128" s="26">
        <v>0.8</v>
      </c>
      <c r="K128" s="23">
        <f t="shared" si="113"/>
        <v>7484</v>
      </c>
      <c r="L128" s="23">
        <f t="shared" si="114"/>
        <v>5987</v>
      </c>
      <c r="M128" s="23">
        <f t="shared" si="98"/>
        <v>1497</v>
      </c>
      <c r="N128" s="23">
        <v>94</v>
      </c>
      <c r="O128" s="23">
        <v>2830</v>
      </c>
      <c r="P128" s="23">
        <f>N128*100-O128</f>
        <v>6570</v>
      </c>
      <c r="Q128" s="18">
        <v>1150</v>
      </c>
      <c r="R128" s="31">
        <v>0.8</v>
      </c>
      <c r="S128" s="23">
        <f>ROUND(P128*Q128/10000,0)</f>
        <v>756</v>
      </c>
      <c r="T128" s="23">
        <f>ROUND(P128*Q128*R128/10000,0)</f>
        <v>604</v>
      </c>
      <c r="U128" s="23">
        <f>S128-T128</f>
        <v>152</v>
      </c>
      <c r="V128" s="23">
        <f>ROUND((E128*H128+G128*I128)/10000,0)</f>
        <v>17</v>
      </c>
      <c r="W128" s="23">
        <f>ROUND((E128*H128+G128*I128)*J128/10000,0)</f>
        <v>14</v>
      </c>
      <c r="X128" s="23">
        <f>V128-W128</f>
        <v>3</v>
      </c>
      <c r="Y128" s="23">
        <f t="shared" si="115"/>
        <v>8223</v>
      </c>
      <c r="Z128" s="37">
        <f t="shared" si="115"/>
        <v>6577</v>
      </c>
      <c r="AA128" s="37">
        <v>0</v>
      </c>
      <c r="AB128" s="37">
        <f>Z128+AA128</f>
        <v>6577</v>
      </c>
      <c r="AC128" s="37">
        <f>ROUND(498337/$AB$8*AB128,0)</f>
        <v>2560</v>
      </c>
      <c r="AD128" s="37">
        <f>AB128-AC128</f>
        <v>4017</v>
      </c>
      <c r="AE128" s="37"/>
      <c r="AF128" s="38"/>
      <c r="AG128" s="32"/>
      <c r="AI128" s="48">
        <f>ROUND(498337/$AB$8*AB128,2)</f>
        <v>2560.29</v>
      </c>
    </row>
    <row r="129" spans="1:35" s="4" customFormat="1" ht="27" hidden="1" customHeight="1">
      <c r="A129" s="19" t="s">
        <v>160</v>
      </c>
      <c r="B129" s="19"/>
      <c r="C129" s="20">
        <v>129294</v>
      </c>
      <c r="D129" s="20">
        <v>93682</v>
      </c>
      <c r="E129" s="20">
        <f>SUM(E130)</f>
        <v>191</v>
      </c>
      <c r="F129" s="20">
        <v>35612</v>
      </c>
      <c r="G129" s="20">
        <f>SUM(G130)</f>
        <v>65</v>
      </c>
      <c r="H129" s="21">
        <v>1150</v>
      </c>
      <c r="I129" s="21">
        <v>1950</v>
      </c>
      <c r="J129" s="27">
        <v>0.8</v>
      </c>
      <c r="K129" s="20">
        <f t="shared" si="113"/>
        <v>17718</v>
      </c>
      <c r="L129" s="20">
        <f t="shared" si="114"/>
        <v>14174</v>
      </c>
      <c r="M129" s="20">
        <f t="shared" si="98"/>
        <v>3544</v>
      </c>
      <c r="N129" s="20">
        <v>206</v>
      </c>
      <c r="O129" s="20">
        <v>8356</v>
      </c>
      <c r="P129" s="20">
        <f>SUM(P130)</f>
        <v>12244</v>
      </c>
      <c r="Q129" s="30">
        <v>1150</v>
      </c>
      <c r="R129" s="27">
        <v>0.8</v>
      </c>
      <c r="S129" s="20">
        <f t="shared" ref="S129:Z129" si="116">SUM(S130)</f>
        <v>1408</v>
      </c>
      <c r="T129" s="20">
        <f t="shared" si="116"/>
        <v>1126</v>
      </c>
      <c r="U129" s="20">
        <f t="shared" si="116"/>
        <v>282</v>
      </c>
      <c r="V129" s="20">
        <f t="shared" si="116"/>
        <v>35</v>
      </c>
      <c r="W129" s="20">
        <f t="shared" si="116"/>
        <v>28</v>
      </c>
      <c r="X129" s="20">
        <f t="shared" si="116"/>
        <v>7</v>
      </c>
      <c r="Y129" s="20">
        <f t="shared" si="116"/>
        <v>19091</v>
      </c>
      <c r="Z129" s="35">
        <f t="shared" si="116"/>
        <v>15272</v>
      </c>
      <c r="AA129" s="35">
        <v>0</v>
      </c>
      <c r="AB129" s="35">
        <f>SUM(AB130)</f>
        <v>15272</v>
      </c>
      <c r="AC129" s="35">
        <f>SUM(AC130)</f>
        <v>5945</v>
      </c>
      <c r="AD129" s="35">
        <f>SUM(AD130)</f>
        <v>9327</v>
      </c>
      <c r="AE129" s="35">
        <f>SUM(AE130)</f>
        <v>0</v>
      </c>
      <c r="AF129" s="36"/>
      <c r="AG129" s="32">
        <v>1</v>
      </c>
      <c r="AI129" s="47">
        <f>SUM(AI130)</f>
        <v>5945.06</v>
      </c>
    </row>
    <row r="130" spans="1:35" s="4" customFormat="1" ht="27" hidden="1" customHeight="1">
      <c r="A130" s="17" t="s">
        <v>160</v>
      </c>
      <c r="B130" s="22" t="str">
        <f>VLOOKUP(A130,[1]Sheet2!$AQ$1:$AR$250,2,FALSE)</f>
        <v>441781000</v>
      </c>
      <c r="C130" s="23">
        <v>129294</v>
      </c>
      <c r="D130" s="23">
        <v>93682</v>
      </c>
      <c r="E130" s="23">
        <f>VLOOKUP(A130,[1]Sheet2!$AM$2:$AO$125,2,FALSE)</f>
        <v>191</v>
      </c>
      <c r="F130" s="23">
        <v>35612</v>
      </c>
      <c r="G130" s="23">
        <f>VLOOKUP(A130,[1]Sheet2!$AM$2:$AO$125,3,FALSE)</f>
        <v>65</v>
      </c>
      <c r="H130" s="24">
        <v>1150</v>
      </c>
      <c r="I130" s="24">
        <v>1950</v>
      </c>
      <c r="J130" s="26">
        <v>0.8</v>
      </c>
      <c r="K130" s="23">
        <f t="shared" si="113"/>
        <v>17718</v>
      </c>
      <c r="L130" s="23">
        <f t="shared" si="114"/>
        <v>14174</v>
      </c>
      <c r="M130" s="23">
        <f t="shared" si="98"/>
        <v>3544</v>
      </c>
      <c r="N130" s="23">
        <v>206</v>
      </c>
      <c r="O130" s="23">
        <v>8356</v>
      </c>
      <c r="P130" s="23">
        <f>N130*100-O130</f>
        <v>12244</v>
      </c>
      <c r="Q130" s="18">
        <v>1150</v>
      </c>
      <c r="R130" s="31">
        <v>0.8</v>
      </c>
      <c r="S130" s="23">
        <f>ROUND(P130*Q130/10000,0)</f>
        <v>1408</v>
      </c>
      <c r="T130" s="23">
        <f>ROUND(P130*Q130*R130/10000,0)</f>
        <v>1126</v>
      </c>
      <c r="U130" s="23">
        <f>S130-T130</f>
        <v>282</v>
      </c>
      <c r="V130" s="23">
        <f>ROUND((E130*H130+G130*I130)/10000,0)</f>
        <v>35</v>
      </c>
      <c r="W130" s="23">
        <f>ROUND((E130*H130+G130*I130)*J130/10000,0)</f>
        <v>28</v>
      </c>
      <c r="X130" s="23">
        <f>V130-W130</f>
        <v>7</v>
      </c>
      <c r="Y130" s="23">
        <f>K130+S130-V130</f>
        <v>19091</v>
      </c>
      <c r="Z130" s="37">
        <f>L130+T130-W130</f>
        <v>15272</v>
      </c>
      <c r="AA130" s="37">
        <v>0</v>
      </c>
      <c r="AB130" s="37">
        <f>Z130+AA130</f>
        <v>15272</v>
      </c>
      <c r="AC130" s="37">
        <f>ROUND(498337/$AB$8*AB130,0)</f>
        <v>5945</v>
      </c>
      <c r="AD130" s="37">
        <f>AB130-AC130</f>
        <v>9327</v>
      </c>
      <c r="AE130" s="37"/>
      <c r="AF130" s="38"/>
      <c r="AG130" s="32"/>
      <c r="AI130" s="48">
        <f>ROUND(498337/$AB$8*AB130,2)</f>
        <v>5945.06</v>
      </c>
    </row>
    <row r="131" spans="1:35" s="4" customFormat="1" ht="27" hidden="1" customHeight="1">
      <c r="A131" s="19" t="s">
        <v>161</v>
      </c>
      <c r="B131" s="19"/>
      <c r="C131" s="20">
        <v>504669</v>
      </c>
      <c r="D131" s="20">
        <v>367182</v>
      </c>
      <c r="E131" s="20">
        <f>SUM(E132:E138)</f>
        <v>473</v>
      </c>
      <c r="F131" s="20">
        <v>137487</v>
      </c>
      <c r="G131" s="20">
        <f>SUM(G132:G138)</f>
        <v>150</v>
      </c>
      <c r="H131" s="21">
        <v>1150</v>
      </c>
      <c r="I131" s="21">
        <v>1950</v>
      </c>
      <c r="J131" s="27" t="s">
        <v>48</v>
      </c>
      <c r="K131" s="20">
        <f>SUM(K132:K138)</f>
        <v>69035</v>
      </c>
      <c r="L131" s="20">
        <f>SUM(L132:L138)</f>
        <v>47616</v>
      </c>
      <c r="M131" s="20">
        <f>SUM(M132:M138)</f>
        <v>21419</v>
      </c>
      <c r="N131" s="20">
        <v>288</v>
      </c>
      <c r="O131" s="20">
        <v>14524</v>
      </c>
      <c r="P131" s="20">
        <f>SUM(P132:P138)</f>
        <v>14276</v>
      </c>
      <c r="Q131" s="30">
        <v>1150</v>
      </c>
      <c r="R131" s="27" t="s">
        <v>48</v>
      </c>
      <c r="S131" s="20">
        <f t="shared" ref="S131:Z131" si="117">SUM(S132:S138)</f>
        <v>1642</v>
      </c>
      <c r="T131" s="20">
        <f t="shared" si="117"/>
        <v>1314</v>
      </c>
      <c r="U131" s="20">
        <f t="shared" si="117"/>
        <v>328</v>
      </c>
      <c r="V131" s="20">
        <f t="shared" si="117"/>
        <v>83</v>
      </c>
      <c r="W131" s="20">
        <f t="shared" si="117"/>
        <v>59</v>
      </c>
      <c r="X131" s="20">
        <f t="shared" si="117"/>
        <v>24</v>
      </c>
      <c r="Y131" s="20">
        <f t="shared" si="117"/>
        <v>70594</v>
      </c>
      <c r="Z131" s="35">
        <f t="shared" si="117"/>
        <v>48871</v>
      </c>
      <c r="AA131" s="35">
        <v>-688</v>
      </c>
      <c r="AB131" s="35">
        <f>SUM(AB132:AB138)</f>
        <v>48183</v>
      </c>
      <c r="AC131" s="35">
        <f>SUM(AC132:AC138)</f>
        <v>18757</v>
      </c>
      <c r="AD131" s="35">
        <f>SUM(AD132:AD138)</f>
        <v>29426</v>
      </c>
      <c r="AE131" s="35">
        <f>SUM(AE132:AE138)</f>
        <v>0</v>
      </c>
      <c r="AF131" s="36"/>
      <c r="AG131" s="32">
        <v>1</v>
      </c>
      <c r="AI131" s="47">
        <f>SUM(AI132:AI138)</f>
        <v>18756.61</v>
      </c>
    </row>
    <row r="132" spans="1:35" s="4" customFormat="1" ht="27" hidden="1" customHeight="1">
      <c r="A132" s="22" t="s">
        <v>162</v>
      </c>
      <c r="B132" s="22" t="str">
        <f>VLOOKUP(A132,[1]Sheet2!$AQ$1:$AR$250,2,FALSE)</f>
        <v>440800000</v>
      </c>
      <c r="C132" s="23">
        <v>19277</v>
      </c>
      <c r="D132" s="23">
        <v>3380</v>
      </c>
      <c r="E132" s="23">
        <v>0</v>
      </c>
      <c r="F132" s="23">
        <v>15897</v>
      </c>
      <c r="G132" s="23">
        <v>0</v>
      </c>
      <c r="H132" s="24">
        <v>1150</v>
      </c>
      <c r="I132" s="24">
        <v>1950</v>
      </c>
      <c r="J132" s="26">
        <v>0.6</v>
      </c>
      <c r="K132" s="23">
        <f t="shared" ref="K132:K144" si="118">ROUND((D132*H132+F132*I132)/10000,0)</f>
        <v>3489</v>
      </c>
      <c r="L132" s="23">
        <f t="shared" ref="L132:L144" si="119">ROUND((H132*D132*J132+I132*F132*J132)/10000,0)</f>
        <v>2093</v>
      </c>
      <c r="M132" s="23">
        <f t="shared" ref="M132:M144" si="120">K132-L132</f>
        <v>1396</v>
      </c>
      <c r="N132" s="23">
        <v>0</v>
      </c>
      <c r="O132" s="23">
        <v>0</v>
      </c>
      <c r="P132" s="23">
        <f t="shared" ref="P132:P138" si="121">N132*100-O132</f>
        <v>0</v>
      </c>
      <c r="Q132" s="18">
        <v>1150</v>
      </c>
      <c r="R132" s="31">
        <v>0.6</v>
      </c>
      <c r="S132" s="23">
        <f t="shared" ref="S132:S138" si="122">ROUND(P132*Q132/10000,0)</f>
        <v>0</v>
      </c>
      <c r="T132" s="23">
        <f t="shared" ref="T132:T138" si="123">ROUND(P132*Q132*R132/10000,0)</f>
        <v>0</v>
      </c>
      <c r="U132" s="23">
        <f t="shared" ref="U132:U138" si="124">S132-T132</f>
        <v>0</v>
      </c>
      <c r="V132" s="23">
        <f t="shared" ref="V132:V138" si="125">ROUND((E132*H132+G132*I132)/10000,0)</f>
        <v>0</v>
      </c>
      <c r="W132" s="23">
        <f t="shared" ref="W132:W138" si="126">ROUND((E132*H132+G132*I132)*J132/10000,0)</f>
        <v>0</v>
      </c>
      <c r="X132" s="23">
        <f t="shared" ref="X132:X138" si="127">V132-W132</f>
        <v>0</v>
      </c>
      <c r="Y132" s="23">
        <f t="shared" ref="Y132:Y138" si="128">K132+S132-V132</f>
        <v>3489</v>
      </c>
      <c r="Z132" s="37">
        <f t="shared" ref="Z132:Z138" si="129">L132+T132-W132</f>
        <v>2093</v>
      </c>
      <c r="AA132" s="37">
        <v>0</v>
      </c>
      <c r="AB132" s="37">
        <f t="shared" ref="AB132:AB138" si="130">Z132+AA132</f>
        <v>2093</v>
      </c>
      <c r="AC132" s="37">
        <f t="shared" ref="AC132:AC138" si="131">ROUND(498337/$AB$8*AB132,0)</f>
        <v>815</v>
      </c>
      <c r="AD132" s="37">
        <f t="shared" ref="AD132:AD138" si="132">AB132-AC132</f>
        <v>1278</v>
      </c>
      <c r="AE132" s="37"/>
      <c r="AF132" s="38"/>
      <c r="AG132" s="32"/>
      <c r="AI132" s="48">
        <f t="shared" ref="AI132:AI138" si="133">ROUND(498337/$AB$8*AB132,2)</f>
        <v>814.76</v>
      </c>
    </row>
    <row r="133" spans="1:35" s="4" customFormat="1" ht="27" hidden="1" customHeight="1">
      <c r="A133" s="17" t="s">
        <v>163</v>
      </c>
      <c r="B133" s="22" t="str">
        <f>VLOOKUP(A133,[1]Sheet2!$AQ$1:$AR$250,2,FALSE)</f>
        <v>440802000</v>
      </c>
      <c r="C133" s="23">
        <v>52393</v>
      </c>
      <c r="D133" s="23">
        <v>43154</v>
      </c>
      <c r="E133" s="23">
        <f>VLOOKUP(A133,[1]Sheet2!$AM$2:$AO$125,2,FALSE)</f>
        <v>63</v>
      </c>
      <c r="F133" s="23">
        <v>9239</v>
      </c>
      <c r="G133" s="23">
        <f>VLOOKUP(A133,[1]Sheet2!$AM$2:$AO$125,3,FALSE)</f>
        <v>20</v>
      </c>
      <c r="H133" s="24">
        <v>1150</v>
      </c>
      <c r="I133" s="24">
        <v>1950</v>
      </c>
      <c r="J133" s="26">
        <v>0.6</v>
      </c>
      <c r="K133" s="23">
        <f t="shared" si="118"/>
        <v>6764</v>
      </c>
      <c r="L133" s="23">
        <f t="shared" si="119"/>
        <v>4059</v>
      </c>
      <c r="M133" s="23">
        <f t="shared" si="120"/>
        <v>2705</v>
      </c>
      <c r="N133" s="23">
        <v>0</v>
      </c>
      <c r="O133" s="23">
        <v>0</v>
      </c>
      <c r="P133" s="23">
        <f t="shared" si="121"/>
        <v>0</v>
      </c>
      <c r="Q133" s="18">
        <v>1150</v>
      </c>
      <c r="R133" s="31">
        <v>0.6</v>
      </c>
      <c r="S133" s="23">
        <f t="shared" si="122"/>
        <v>0</v>
      </c>
      <c r="T133" s="23">
        <f t="shared" si="123"/>
        <v>0</v>
      </c>
      <c r="U133" s="23">
        <f t="shared" si="124"/>
        <v>0</v>
      </c>
      <c r="V133" s="23">
        <f t="shared" si="125"/>
        <v>11</v>
      </c>
      <c r="W133" s="23">
        <f t="shared" si="126"/>
        <v>7</v>
      </c>
      <c r="X133" s="23">
        <f t="shared" si="127"/>
        <v>4</v>
      </c>
      <c r="Y133" s="23">
        <f t="shared" si="128"/>
        <v>6753</v>
      </c>
      <c r="Z133" s="37">
        <f t="shared" si="129"/>
        <v>4052</v>
      </c>
      <c r="AA133" s="37">
        <v>-688</v>
      </c>
      <c r="AB133" s="37">
        <f t="shared" si="130"/>
        <v>3364</v>
      </c>
      <c r="AC133" s="37">
        <f t="shared" si="131"/>
        <v>1310</v>
      </c>
      <c r="AD133" s="37">
        <f t="shared" si="132"/>
        <v>2054</v>
      </c>
      <c r="AE133" s="37"/>
      <c r="AF133" s="38"/>
      <c r="AG133" s="32"/>
      <c r="AI133" s="48">
        <f t="shared" si="133"/>
        <v>1309.53</v>
      </c>
    </row>
    <row r="134" spans="1:35" s="4" customFormat="1" ht="27" hidden="1" customHeight="1">
      <c r="A134" s="22" t="s">
        <v>164</v>
      </c>
      <c r="B134" s="22" t="str">
        <f>VLOOKUP(A134,[1]Sheet2!$AQ$1:$AR$250,2,FALSE)</f>
        <v>440803000</v>
      </c>
      <c r="C134" s="23">
        <v>83874</v>
      </c>
      <c r="D134" s="23">
        <v>60471</v>
      </c>
      <c r="E134" s="23">
        <f>VLOOKUP(A134,[1]Sheet2!$AM$2:$AO$125,2,FALSE)</f>
        <v>52</v>
      </c>
      <c r="F134" s="23">
        <v>23403</v>
      </c>
      <c r="G134" s="23">
        <f>VLOOKUP(A134,[1]Sheet2!$AM$2:$AO$125,3,FALSE)</f>
        <v>17</v>
      </c>
      <c r="H134" s="24">
        <v>1150</v>
      </c>
      <c r="I134" s="24">
        <v>1950</v>
      </c>
      <c r="J134" s="26">
        <v>0.6</v>
      </c>
      <c r="K134" s="23">
        <f t="shared" si="118"/>
        <v>11518</v>
      </c>
      <c r="L134" s="23">
        <f t="shared" si="119"/>
        <v>6911</v>
      </c>
      <c r="M134" s="23">
        <f t="shared" si="120"/>
        <v>4607</v>
      </c>
      <c r="N134" s="23">
        <v>0</v>
      </c>
      <c r="O134" s="23">
        <v>0</v>
      </c>
      <c r="P134" s="23">
        <f t="shared" si="121"/>
        <v>0</v>
      </c>
      <c r="Q134" s="18">
        <v>1150</v>
      </c>
      <c r="R134" s="31">
        <v>0.6</v>
      </c>
      <c r="S134" s="23">
        <f t="shared" si="122"/>
        <v>0</v>
      </c>
      <c r="T134" s="23">
        <f t="shared" si="123"/>
        <v>0</v>
      </c>
      <c r="U134" s="23">
        <f t="shared" si="124"/>
        <v>0</v>
      </c>
      <c r="V134" s="23">
        <f t="shared" si="125"/>
        <v>9</v>
      </c>
      <c r="W134" s="23">
        <f t="shared" si="126"/>
        <v>6</v>
      </c>
      <c r="X134" s="23">
        <f t="shared" si="127"/>
        <v>3</v>
      </c>
      <c r="Y134" s="23">
        <f t="shared" si="128"/>
        <v>11509</v>
      </c>
      <c r="Z134" s="37">
        <f t="shared" si="129"/>
        <v>6905</v>
      </c>
      <c r="AA134" s="37">
        <v>0</v>
      </c>
      <c r="AB134" s="37">
        <f t="shared" si="130"/>
        <v>6905</v>
      </c>
      <c r="AC134" s="37">
        <f t="shared" si="131"/>
        <v>2688</v>
      </c>
      <c r="AD134" s="37">
        <f t="shared" si="132"/>
        <v>4217</v>
      </c>
      <c r="AE134" s="37"/>
      <c r="AF134" s="38"/>
      <c r="AG134" s="32"/>
      <c r="AI134" s="48">
        <f t="shared" si="133"/>
        <v>2687.97</v>
      </c>
    </row>
    <row r="135" spans="1:35" s="4" customFormat="1" ht="27" hidden="1" customHeight="1">
      <c r="A135" s="22" t="s">
        <v>165</v>
      </c>
      <c r="B135" s="22" t="str">
        <f>VLOOKUP(A135,[1]Sheet2!$AQ$1:$AR$250,2,FALSE)</f>
        <v>440811000</v>
      </c>
      <c r="C135" s="23">
        <v>87017</v>
      </c>
      <c r="D135" s="23">
        <v>65800</v>
      </c>
      <c r="E135" s="23">
        <f>VLOOKUP(A135,[1]Sheet2!$AM$2:$AO$125,2,FALSE)</f>
        <v>92</v>
      </c>
      <c r="F135" s="23">
        <v>21217</v>
      </c>
      <c r="G135" s="23">
        <f>VLOOKUP(A135,[1]Sheet2!$AM$2:$AO$125,3,FALSE)</f>
        <v>23</v>
      </c>
      <c r="H135" s="24">
        <v>1150</v>
      </c>
      <c r="I135" s="24">
        <v>1950</v>
      </c>
      <c r="J135" s="26">
        <v>0.6</v>
      </c>
      <c r="K135" s="23">
        <f t="shared" si="118"/>
        <v>11704</v>
      </c>
      <c r="L135" s="23">
        <f t="shared" si="119"/>
        <v>7023</v>
      </c>
      <c r="M135" s="23">
        <f t="shared" si="120"/>
        <v>4681</v>
      </c>
      <c r="N135" s="23">
        <v>0</v>
      </c>
      <c r="O135" s="23">
        <v>0</v>
      </c>
      <c r="P135" s="23">
        <f t="shared" si="121"/>
        <v>0</v>
      </c>
      <c r="Q135" s="18">
        <v>1150</v>
      </c>
      <c r="R135" s="31">
        <v>0.6</v>
      </c>
      <c r="S135" s="23">
        <f t="shared" si="122"/>
        <v>0</v>
      </c>
      <c r="T135" s="23">
        <f t="shared" si="123"/>
        <v>0</v>
      </c>
      <c r="U135" s="23">
        <f t="shared" si="124"/>
        <v>0</v>
      </c>
      <c r="V135" s="23">
        <f t="shared" si="125"/>
        <v>15</v>
      </c>
      <c r="W135" s="23">
        <f t="shared" si="126"/>
        <v>9</v>
      </c>
      <c r="X135" s="23">
        <f t="shared" si="127"/>
        <v>6</v>
      </c>
      <c r="Y135" s="23">
        <f t="shared" si="128"/>
        <v>11689</v>
      </c>
      <c r="Z135" s="37">
        <f t="shared" si="129"/>
        <v>7014</v>
      </c>
      <c r="AA135" s="37">
        <v>0</v>
      </c>
      <c r="AB135" s="37">
        <f t="shared" si="130"/>
        <v>7014</v>
      </c>
      <c r="AC135" s="37">
        <f t="shared" si="131"/>
        <v>2730</v>
      </c>
      <c r="AD135" s="37">
        <f t="shared" si="132"/>
        <v>4284</v>
      </c>
      <c r="AE135" s="37"/>
      <c r="AF135" s="38" t="s">
        <v>166</v>
      </c>
      <c r="AG135" s="32"/>
      <c r="AI135" s="48">
        <f t="shared" si="133"/>
        <v>2730.4</v>
      </c>
    </row>
    <row r="136" spans="1:35" s="4" customFormat="1" ht="27" hidden="1" customHeight="1">
      <c r="A136" s="17" t="s">
        <v>167</v>
      </c>
      <c r="B136" s="22" t="str">
        <f>VLOOKUP(A136,[1]Sheet2!$AQ$1:$AR$250,2,FALSE)</f>
        <v>440804000</v>
      </c>
      <c r="C136" s="23">
        <v>35459</v>
      </c>
      <c r="D136" s="23">
        <v>29015</v>
      </c>
      <c r="E136" s="23">
        <f>VLOOKUP(A136,[1]Sheet2!$AM$2:$AO$125,2,FALSE)</f>
        <v>14</v>
      </c>
      <c r="F136" s="23">
        <v>6444</v>
      </c>
      <c r="G136" s="23">
        <f>VLOOKUP(A136,[1]Sheet2!$AM$2:$AO$125,3,FALSE)</f>
        <v>11</v>
      </c>
      <c r="H136" s="24">
        <v>1150</v>
      </c>
      <c r="I136" s="24">
        <v>1950</v>
      </c>
      <c r="J136" s="26">
        <v>0.6</v>
      </c>
      <c r="K136" s="23">
        <f t="shared" si="118"/>
        <v>4593</v>
      </c>
      <c r="L136" s="23">
        <f t="shared" si="119"/>
        <v>2756</v>
      </c>
      <c r="M136" s="23">
        <f t="shared" si="120"/>
        <v>1837</v>
      </c>
      <c r="N136" s="23">
        <v>0</v>
      </c>
      <c r="O136" s="23">
        <v>0</v>
      </c>
      <c r="P136" s="23">
        <f t="shared" si="121"/>
        <v>0</v>
      </c>
      <c r="Q136" s="18">
        <v>1150</v>
      </c>
      <c r="R136" s="31">
        <v>0.6</v>
      </c>
      <c r="S136" s="23">
        <f t="shared" si="122"/>
        <v>0</v>
      </c>
      <c r="T136" s="23">
        <f t="shared" si="123"/>
        <v>0</v>
      </c>
      <c r="U136" s="23">
        <f t="shared" si="124"/>
        <v>0</v>
      </c>
      <c r="V136" s="23">
        <f t="shared" si="125"/>
        <v>4</v>
      </c>
      <c r="W136" s="23">
        <f t="shared" si="126"/>
        <v>2</v>
      </c>
      <c r="X136" s="23">
        <f t="shared" si="127"/>
        <v>2</v>
      </c>
      <c r="Y136" s="23">
        <f t="shared" si="128"/>
        <v>4589</v>
      </c>
      <c r="Z136" s="37">
        <f t="shared" si="129"/>
        <v>2754</v>
      </c>
      <c r="AA136" s="37">
        <v>0</v>
      </c>
      <c r="AB136" s="37">
        <f t="shared" si="130"/>
        <v>2754</v>
      </c>
      <c r="AC136" s="37">
        <f t="shared" si="131"/>
        <v>1072</v>
      </c>
      <c r="AD136" s="37">
        <f t="shared" si="132"/>
        <v>1682</v>
      </c>
      <c r="AE136" s="37"/>
      <c r="AF136" s="38"/>
      <c r="AG136" s="32"/>
      <c r="AI136" s="48">
        <f t="shared" si="133"/>
        <v>1072.07</v>
      </c>
    </row>
    <row r="137" spans="1:35" s="4" customFormat="1" ht="27" hidden="1" customHeight="1">
      <c r="A137" s="17" t="s">
        <v>168</v>
      </c>
      <c r="B137" s="22" t="str">
        <f>VLOOKUP(A137,[1]Sheet2!$AQ$1:$AR$250,2,FALSE)</f>
        <v>440883000</v>
      </c>
      <c r="C137" s="23">
        <v>124656</v>
      </c>
      <c r="D137" s="23">
        <v>90093</v>
      </c>
      <c r="E137" s="23">
        <f>VLOOKUP(A137,[1]Sheet2!$AM$2:$AO$125,2,FALSE)</f>
        <v>141</v>
      </c>
      <c r="F137" s="23">
        <v>34563</v>
      </c>
      <c r="G137" s="23">
        <f>VLOOKUP(A137,[1]Sheet2!$AM$2:$AO$125,3,FALSE)</f>
        <v>46</v>
      </c>
      <c r="H137" s="24">
        <v>1150</v>
      </c>
      <c r="I137" s="24">
        <v>1950</v>
      </c>
      <c r="J137" s="26">
        <v>0.8</v>
      </c>
      <c r="K137" s="23">
        <f t="shared" si="118"/>
        <v>17100</v>
      </c>
      <c r="L137" s="23">
        <f t="shared" si="119"/>
        <v>13680</v>
      </c>
      <c r="M137" s="23">
        <f t="shared" si="120"/>
        <v>3420</v>
      </c>
      <c r="N137" s="23">
        <v>148</v>
      </c>
      <c r="O137" s="23">
        <v>7106</v>
      </c>
      <c r="P137" s="23">
        <f t="shared" si="121"/>
        <v>7694</v>
      </c>
      <c r="Q137" s="18">
        <v>1150</v>
      </c>
      <c r="R137" s="31">
        <v>0.8</v>
      </c>
      <c r="S137" s="23">
        <f t="shared" si="122"/>
        <v>885</v>
      </c>
      <c r="T137" s="23">
        <f t="shared" si="123"/>
        <v>708</v>
      </c>
      <c r="U137" s="23">
        <f t="shared" si="124"/>
        <v>177</v>
      </c>
      <c r="V137" s="23">
        <f t="shared" si="125"/>
        <v>25</v>
      </c>
      <c r="W137" s="23">
        <f t="shared" si="126"/>
        <v>20</v>
      </c>
      <c r="X137" s="23">
        <f t="shared" si="127"/>
        <v>5</v>
      </c>
      <c r="Y137" s="23">
        <f t="shared" si="128"/>
        <v>17960</v>
      </c>
      <c r="Z137" s="37">
        <f t="shared" si="129"/>
        <v>14368</v>
      </c>
      <c r="AA137" s="37">
        <v>0</v>
      </c>
      <c r="AB137" s="37">
        <f t="shared" si="130"/>
        <v>14368</v>
      </c>
      <c r="AC137" s="37">
        <f t="shared" si="131"/>
        <v>5593</v>
      </c>
      <c r="AD137" s="37">
        <f t="shared" si="132"/>
        <v>8775</v>
      </c>
      <c r="AE137" s="37"/>
      <c r="AF137" s="38"/>
      <c r="AG137" s="32"/>
      <c r="AI137" s="48">
        <f t="shared" si="133"/>
        <v>5593.16</v>
      </c>
    </row>
    <row r="138" spans="1:35" s="4" customFormat="1" ht="27" hidden="1" customHeight="1">
      <c r="A138" s="17" t="s">
        <v>169</v>
      </c>
      <c r="B138" s="22" t="str">
        <f>VLOOKUP(A138,[1]Sheet2!$AQ$1:$AR$250,2,FALSE)</f>
        <v>440823000</v>
      </c>
      <c r="C138" s="23">
        <v>101993</v>
      </c>
      <c r="D138" s="23">
        <v>75269</v>
      </c>
      <c r="E138" s="23">
        <f>VLOOKUP(A138,[1]Sheet2!$AM$2:$AO$125,2,FALSE)</f>
        <v>111</v>
      </c>
      <c r="F138" s="23">
        <v>26724</v>
      </c>
      <c r="G138" s="23">
        <f>VLOOKUP(A138,[1]Sheet2!$AM$2:$AO$125,3,FALSE)</f>
        <v>33</v>
      </c>
      <c r="H138" s="24">
        <v>1150</v>
      </c>
      <c r="I138" s="24">
        <v>1950</v>
      </c>
      <c r="J138" s="26">
        <v>0.8</v>
      </c>
      <c r="K138" s="23">
        <f t="shared" si="118"/>
        <v>13867</v>
      </c>
      <c r="L138" s="23">
        <f t="shared" si="119"/>
        <v>11094</v>
      </c>
      <c r="M138" s="23">
        <f t="shared" si="120"/>
        <v>2773</v>
      </c>
      <c r="N138" s="23">
        <v>140</v>
      </c>
      <c r="O138" s="23">
        <v>7418</v>
      </c>
      <c r="P138" s="23">
        <f t="shared" si="121"/>
        <v>6582</v>
      </c>
      <c r="Q138" s="18">
        <v>1150</v>
      </c>
      <c r="R138" s="31">
        <v>0.8</v>
      </c>
      <c r="S138" s="23">
        <f t="shared" si="122"/>
        <v>757</v>
      </c>
      <c r="T138" s="23">
        <f t="shared" si="123"/>
        <v>606</v>
      </c>
      <c r="U138" s="23">
        <f t="shared" si="124"/>
        <v>151</v>
      </c>
      <c r="V138" s="23">
        <f t="shared" si="125"/>
        <v>19</v>
      </c>
      <c r="W138" s="23">
        <f t="shared" si="126"/>
        <v>15</v>
      </c>
      <c r="X138" s="23">
        <f t="shared" si="127"/>
        <v>4</v>
      </c>
      <c r="Y138" s="23">
        <f t="shared" si="128"/>
        <v>14605</v>
      </c>
      <c r="Z138" s="37">
        <f t="shared" si="129"/>
        <v>11685</v>
      </c>
      <c r="AA138" s="37">
        <v>0</v>
      </c>
      <c r="AB138" s="37">
        <f t="shared" si="130"/>
        <v>11685</v>
      </c>
      <c r="AC138" s="37">
        <f t="shared" si="131"/>
        <v>4549</v>
      </c>
      <c r="AD138" s="37">
        <f t="shared" si="132"/>
        <v>7136</v>
      </c>
      <c r="AE138" s="37"/>
      <c r="AF138" s="38"/>
      <c r="AG138" s="32"/>
      <c r="AI138" s="48">
        <f t="shared" si="133"/>
        <v>4548.72</v>
      </c>
    </row>
    <row r="139" spans="1:35" s="4" customFormat="1" ht="27" hidden="1" customHeight="1">
      <c r="A139" s="19" t="s">
        <v>170</v>
      </c>
      <c r="B139" s="19"/>
      <c r="C139" s="20">
        <v>183318</v>
      </c>
      <c r="D139" s="20">
        <v>131071</v>
      </c>
      <c r="E139" s="20">
        <f>SUM(E140)</f>
        <v>438</v>
      </c>
      <c r="F139" s="20">
        <v>52247</v>
      </c>
      <c r="G139" s="20">
        <f>SUM(G140)</f>
        <v>159</v>
      </c>
      <c r="H139" s="21">
        <v>1150</v>
      </c>
      <c r="I139" s="21">
        <v>1950</v>
      </c>
      <c r="J139" s="27">
        <v>0.8</v>
      </c>
      <c r="K139" s="20">
        <f t="shared" si="118"/>
        <v>25261</v>
      </c>
      <c r="L139" s="20">
        <f t="shared" si="119"/>
        <v>20209</v>
      </c>
      <c r="M139" s="20">
        <f t="shared" si="120"/>
        <v>5052</v>
      </c>
      <c r="N139" s="20">
        <v>201</v>
      </c>
      <c r="O139" s="20">
        <v>11140</v>
      </c>
      <c r="P139" s="20">
        <f>SUM(P140)</f>
        <v>8960</v>
      </c>
      <c r="Q139" s="30">
        <v>1150</v>
      </c>
      <c r="R139" s="27">
        <v>0.8</v>
      </c>
      <c r="S139" s="20">
        <f t="shared" ref="S139:Z139" si="134">SUM(S140)</f>
        <v>1030</v>
      </c>
      <c r="T139" s="20">
        <f t="shared" si="134"/>
        <v>824</v>
      </c>
      <c r="U139" s="20">
        <f t="shared" si="134"/>
        <v>206</v>
      </c>
      <c r="V139" s="20">
        <f t="shared" si="134"/>
        <v>81</v>
      </c>
      <c r="W139" s="20">
        <f t="shared" si="134"/>
        <v>65</v>
      </c>
      <c r="X139" s="20">
        <f t="shared" si="134"/>
        <v>16</v>
      </c>
      <c r="Y139" s="20">
        <f t="shared" si="134"/>
        <v>26210</v>
      </c>
      <c r="Z139" s="35">
        <f t="shared" si="134"/>
        <v>20968</v>
      </c>
      <c r="AA139" s="35">
        <v>0</v>
      </c>
      <c r="AB139" s="35">
        <f>SUM(AB140)</f>
        <v>20968</v>
      </c>
      <c r="AC139" s="35">
        <f>SUM(AC140)</f>
        <v>8162</v>
      </c>
      <c r="AD139" s="35">
        <f>SUM(AD140)</f>
        <v>12806</v>
      </c>
      <c r="AE139" s="35">
        <f>SUM(AE140)</f>
        <v>0</v>
      </c>
      <c r="AF139" s="36"/>
      <c r="AG139" s="32">
        <v>1</v>
      </c>
      <c r="AI139" s="47">
        <f>SUM(AI140)</f>
        <v>8162.39</v>
      </c>
    </row>
    <row r="140" spans="1:35" s="4" customFormat="1" ht="27" hidden="1" customHeight="1">
      <c r="A140" s="17" t="s">
        <v>170</v>
      </c>
      <c r="B140" s="22" t="str">
        <f>VLOOKUP(A140,[1]Sheet2!$AQ$1:$AR$250,2,FALSE)</f>
        <v>440882000</v>
      </c>
      <c r="C140" s="23">
        <v>183318</v>
      </c>
      <c r="D140" s="23">
        <v>131071</v>
      </c>
      <c r="E140" s="23">
        <f>VLOOKUP(A140,[1]Sheet2!$AM$2:$AO$125,2,FALSE)</f>
        <v>438</v>
      </c>
      <c r="F140" s="23">
        <v>52247</v>
      </c>
      <c r="G140" s="23">
        <f>VLOOKUP(A140,[1]Sheet2!$AM$2:$AO$125,3,FALSE)</f>
        <v>159</v>
      </c>
      <c r="H140" s="24">
        <v>1150</v>
      </c>
      <c r="I140" s="24">
        <v>1950</v>
      </c>
      <c r="J140" s="26">
        <v>0.8</v>
      </c>
      <c r="K140" s="23">
        <f t="shared" si="118"/>
        <v>25261</v>
      </c>
      <c r="L140" s="23">
        <f t="shared" si="119"/>
        <v>20209</v>
      </c>
      <c r="M140" s="23">
        <f t="shared" si="120"/>
        <v>5052</v>
      </c>
      <c r="N140" s="23">
        <v>201</v>
      </c>
      <c r="O140" s="23">
        <v>11140</v>
      </c>
      <c r="P140" s="23">
        <f>N140*100-O140</f>
        <v>8960</v>
      </c>
      <c r="Q140" s="18">
        <v>1150</v>
      </c>
      <c r="R140" s="31">
        <v>0.8</v>
      </c>
      <c r="S140" s="23">
        <f>ROUND(P140*Q140/10000,0)</f>
        <v>1030</v>
      </c>
      <c r="T140" s="23">
        <f>ROUND(P140*Q140*R140/10000,0)</f>
        <v>824</v>
      </c>
      <c r="U140" s="23">
        <f>S140-T140</f>
        <v>206</v>
      </c>
      <c r="V140" s="23">
        <f>ROUND((E140*H140+G140*I140)/10000,0)</f>
        <v>81</v>
      </c>
      <c r="W140" s="23">
        <f>ROUND((E140*H140+G140*I140)*J140/10000,0)</f>
        <v>65</v>
      </c>
      <c r="X140" s="23">
        <f>V140-W140</f>
        <v>16</v>
      </c>
      <c r="Y140" s="23">
        <f>K140+S140-V140</f>
        <v>26210</v>
      </c>
      <c r="Z140" s="37">
        <f>L140+T140-W140</f>
        <v>20968</v>
      </c>
      <c r="AA140" s="37">
        <v>0</v>
      </c>
      <c r="AB140" s="37">
        <f>Z140+AA140</f>
        <v>20968</v>
      </c>
      <c r="AC140" s="37">
        <f>ROUND(498337/$AB$8*AB140,0)</f>
        <v>8162</v>
      </c>
      <c r="AD140" s="37">
        <f>AB140-AC140</f>
        <v>12806</v>
      </c>
      <c r="AE140" s="37"/>
      <c r="AF140" s="38"/>
      <c r="AG140" s="32"/>
      <c r="AI140" s="48">
        <f>ROUND(498337/$AB$8*AB140,2)</f>
        <v>8162.39</v>
      </c>
    </row>
    <row r="141" spans="1:35" s="4" customFormat="1" ht="27" hidden="1" customHeight="1">
      <c r="A141" s="19" t="s">
        <v>171</v>
      </c>
      <c r="B141" s="19"/>
      <c r="C141" s="20">
        <v>206180</v>
      </c>
      <c r="D141" s="20">
        <v>148186</v>
      </c>
      <c r="E141" s="20">
        <f>SUM(E142)</f>
        <v>302</v>
      </c>
      <c r="F141" s="20">
        <v>57994</v>
      </c>
      <c r="G141" s="20">
        <f>SUM(G142)</f>
        <v>99</v>
      </c>
      <c r="H141" s="21">
        <v>1150</v>
      </c>
      <c r="I141" s="21">
        <v>1950</v>
      </c>
      <c r="J141" s="27">
        <v>0.8</v>
      </c>
      <c r="K141" s="20">
        <f t="shared" si="118"/>
        <v>28350</v>
      </c>
      <c r="L141" s="20">
        <f t="shared" si="119"/>
        <v>22680</v>
      </c>
      <c r="M141" s="20">
        <f t="shared" si="120"/>
        <v>5670</v>
      </c>
      <c r="N141" s="20">
        <v>111</v>
      </c>
      <c r="O141" s="20">
        <v>6916</v>
      </c>
      <c r="P141" s="20">
        <f>SUM(P142)</f>
        <v>4184</v>
      </c>
      <c r="Q141" s="30">
        <v>1150</v>
      </c>
      <c r="R141" s="27">
        <v>0.8</v>
      </c>
      <c r="S141" s="20">
        <f t="shared" ref="S141:Z141" si="135">SUM(S142)</f>
        <v>481</v>
      </c>
      <c r="T141" s="20">
        <f t="shared" si="135"/>
        <v>385</v>
      </c>
      <c r="U141" s="20">
        <f t="shared" si="135"/>
        <v>96</v>
      </c>
      <c r="V141" s="20">
        <f t="shared" si="135"/>
        <v>54</v>
      </c>
      <c r="W141" s="20">
        <f t="shared" si="135"/>
        <v>43</v>
      </c>
      <c r="X141" s="20">
        <f t="shared" si="135"/>
        <v>11</v>
      </c>
      <c r="Y141" s="20">
        <f t="shared" si="135"/>
        <v>28777</v>
      </c>
      <c r="Z141" s="35">
        <f t="shared" si="135"/>
        <v>23022</v>
      </c>
      <c r="AA141" s="35">
        <v>0</v>
      </c>
      <c r="AB141" s="35">
        <f>SUM(AB142)</f>
        <v>23022</v>
      </c>
      <c r="AC141" s="35">
        <f>SUM(AC142)</f>
        <v>8962</v>
      </c>
      <c r="AD141" s="35">
        <f>SUM(AD142)</f>
        <v>14060</v>
      </c>
      <c r="AE141" s="35">
        <f>SUM(AE142)</f>
        <v>0</v>
      </c>
      <c r="AF141" s="36"/>
      <c r="AG141" s="32">
        <v>1</v>
      </c>
      <c r="AI141" s="47">
        <f>SUM(AI142)</f>
        <v>8961.9699999999993</v>
      </c>
    </row>
    <row r="142" spans="1:35" s="4" customFormat="1" ht="27" hidden="1" customHeight="1">
      <c r="A142" s="17" t="s">
        <v>171</v>
      </c>
      <c r="B142" s="22" t="str">
        <f>VLOOKUP(A142,[1]Sheet2!$AQ$1:$AR$250,2,FALSE)</f>
        <v>440881000</v>
      </c>
      <c r="C142" s="23">
        <v>206180</v>
      </c>
      <c r="D142" s="23">
        <v>148186</v>
      </c>
      <c r="E142" s="23">
        <f>VLOOKUP(A142,[1]Sheet2!$AM$2:$AO$125,2,FALSE)</f>
        <v>302</v>
      </c>
      <c r="F142" s="23">
        <v>57994</v>
      </c>
      <c r="G142" s="23">
        <f>VLOOKUP(A142,[1]Sheet2!$AM$2:$AO$125,3,FALSE)</f>
        <v>99</v>
      </c>
      <c r="H142" s="24">
        <v>1150</v>
      </c>
      <c r="I142" s="24">
        <v>1950</v>
      </c>
      <c r="J142" s="26">
        <v>0.8</v>
      </c>
      <c r="K142" s="23">
        <f t="shared" si="118"/>
        <v>28350</v>
      </c>
      <c r="L142" s="23">
        <f t="shared" si="119"/>
        <v>22680</v>
      </c>
      <c r="M142" s="23">
        <f t="shared" si="120"/>
        <v>5670</v>
      </c>
      <c r="N142" s="23">
        <v>111</v>
      </c>
      <c r="O142" s="23">
        <v>6916</v>
      </c>
      <c r="P142" s="23">
        <f>N142*100-O142</f>
        <v>4184</v>
      </c>
      <c r="Q142" s="18">
        <v>1150</v>
      </c>
      <c r="R142" s="31">
        <v>0.8</v>
      </c>
      <c r="S142" s="23">
        <f>ROUND(P142*Q142/10000,0)</f>
        <v>481</v>
      </c>
      <c r="T142" s="23">
        <f>ROUND(P142*Q142*R142/10000,0)</f>
        <v>385</v>
      </c>
      <c r="U142" s="23">
        <f>S142-T142</f>
        <v>96</v>
      </c>
      <c r="V142" s="23">
        <f>ROUND((E142*H142+G142*I142)/10000,0)</f>
        <v>54</v>
      </c>
      <c r="W142" s="23">
        <f>ROUND((E142*H142+G142*I142)*J142/10000,0)</f>
        <v>43</v>
      </c>
      <c r="X142" s="23">
        <f>V142-W142</f>
        <v>11</v>
      </c>
      <c r="Y142" s="23">
        <f>K142+S142-V142</f>
        <v>28777</v>
      </c>
      <c r="Z142" s="37">
        <f>L142+T142-W142</f>
        <v>23022</v>
      </c>
      <c r="AA142" s="37">
        <v>0</v>
      </c>
      <c r="AB142" s="37">
        <f>Z142+AA142</f>
        <v>23022</v>
      </c>
      <c r="AC142" s="37">
        <f>ROUND(498337/$AB$8*AB142,0)</f>
        <v>8962</v>
      </c>
      <c r="AD142" s="37">
        <f>AB142-AC142</f>
        <v>14060</v>
      </c>
      <c r="AE142" s="37"/>
      <c r="AF142" s="38"/>
      <c r="AG142" s="32"/>
      <c r="AI142" s="48">
        <f>ROUND(498337/$AB$8*AB142,2)</f>
        <v>8961.9699999999993</v>
      </c>
    </row>
    <row r="143" spans="1:35" s="4" customFormat="1" ht="27" hidden="1" customHeight="1">
      <c r="A143" s="19" t="s">
        <v>172</v>
      </c>
      <c r="B143" s="19"/>
      <c r="C143" s="20">
        <v>92874</v>
      </c>
      <c r="D143" s="20">
        <v>68860</v>
      </c>
      <c r="E143" s="20">
        <f>SUM(E144)</f>
        <v>122</v>
      </c>
      <c r="F143" s="20">
        <v>24014</v>
      </c>
      <c r="G143" s="20">
        <f>SUM(G144)</f>
        <v>31</v>
      </c>
      <c r="H143" s="21">
        <v>1150</v>
      </c>
      <c r="I143" s="21">
        <v>1950</v>
      </c>
      <c r="J143" s="27">
        <v>0.8</v>
      </c>
      <c r="K143" s="20">
        <f t="shared" si="118"/>
        <v>12602</v>
      </c>
      <c r="L143" s="20">
        <f t="shared" si="119"/>
        <v>10081</v>
      </c>
      <c r="M143" s="20">
        <f t="shared" si="120"/>
        <v>2521</v>
      </c>
      <c r="N143" s="20">
        <v>4</v>
      </c>
      <c r="O143" s="20">
        <v>63</v>
      </c>
      <c r="P143" s="20">
        <f>SUM(P144)</f>
        <v>337</v>
      </c>
      <c r="Q143" s="30">
        <v>1150</v>
      </c>
      <c r="R143" s="27">
        <v>0.8</v>
      </c>
      <c r="S143" s="20">
        <f>SUM(S144)</f>
        <v>39</v>
      </c>
      <c r="T143" s="20">
        <f>SUM(T144)</f>
        <v>31</v>
      </c>
      <c r="U143" s="20">
        <f>SUM(U144)</f>
        <v>8</v>
      </c>
      <c r="V143" s="20">
        <f>V144</f>
        <v>20</v>
      </c>
      <c r="W143" s="20">
        <f>W144</f>
        <v>16</v>
      </c>
      <c r="X143" s="20">
        <f>X144</f>
        <v>4</v>
      </c>
      <c r="Y143" s="20">
        <f>Y144</f>
        <v>12621</v>
      </c>
      <c r="Z143" s="35">
        <f>Z144</f>
        <v>10096</v>
      </c>
      <c r="AA143" s="35">
        <v>0</v>
      </c>
      <c r="AB143" s="35">
        <f>AB144</f>
        <v>10096</v>
      </c>
      <c r="AC143" s="35">
        <f>AC144</f>
        <v>3930</v>
      </c>
      <c r="AD143" s="35">
        <f>AD144</f>
        <v>6166</v>
      </c>
      <c r="AE143" s="35">
        <f>AE144</f>
        <v>0</v>
      </c>
      <c r="AF143" s="36"/>
      <c r="AG143" s="32">
        <v>1</v>
      </c>
      <c r="AI143" s="47">
        <f>AI144</f>
        <v>3930.16</v>
      </c>
    </row>
    <row r="144" spans="1:35" s="4" customFormat="1" ht="27" hidden="1" customHeight="1">
      <c r="A144" s="17" t="s">
        <v>172</v>
      </c>
      <c r="B144" s="22" t="str">
        <f>VLOOKUP(A144,[1]Sheet2!$AQ$1:$AR$250,2,FALSE)</f>
        <v>440825000</v>
      </c>
      <c r="C144" s="23">
        <v>92874</v>
      </c>
      <c r="D144" s="23">
        <v>68860</v>
      </c>
      <c r="E144" s="23">
        <f>VLOOKUP(A144,[1]Sheet2!$AM$2:$AO$125,2,FALSE)</f>
        <v>122</v>
      </c>
      <c r="F144" s="23">
        <v>24014</v>
      </c>
      <c r="G144" s="23">
        <f>VLOOKUP(A144,[1]Sheet2!$AM$2:$AO$125,3,FALSE)</f>
        <v>31</v>
      </c>
      <c r="H144" s="24">
        <v>1150</v>
      </c>
      <c r="I144" s="24">
        <v>1950</v>
      </c>
      <c r="J144" s="26">
        <v>0.8</v>
      </c>
      <c r="K144" s="23">
        <f t="shared" si="118"/>
        <v>12602</v>
      </c>
      <c r="L144" s="23">
        <f t="shared" si="119"/>
        <v>10081</v>
      </c>
      <c r="M144" s="23">
        <f t="shared" si="120"/>
        <v>2521</v>
      </c>
      <c r="N144" s="23">
        <v>4</v>
      </c>
      <c r="O144" s="23">
        <v>63</v>
      </c>
      <c r="P144" s="23">
        <f>N144*100-O144</f>
        <v>337</v>
      </c>
      <c r="Q144" s="18">
        <v>1150</v>
      </c>
      <c r="R144" s="31">
        <v>0.8</v>
      </c>
      <c r="S144" s="23">
        <f>ROUND(P144*Q144/10000,0)</f>
        <v>39</v>
      </c>
      <c r="T144" s="23">
        <f>ROUND(P144*Q144*R144/10000,0)</f>
        <v>31</v>
      </c>
      <c r="U144" s="23">
        <f>S144-T144</f>
        <v>8</v>
      </c>
      <c r="V144" s="23">
        <f>ROUND((E144*H144+G144*I144)/10000,0)</f>
        <v>20</v>
      </c>
      <c r="W144" s="23">
        <f>ROUND((E144*H144+G144*I144)*J144/10000,0)</f>
        <v>16</v>
      </c>
      <c r="X144" s="23">
        <f>V144-W144</f>
        <v>4</v>
      </c>
      <c r="Y144" s="23">
        <f>K144+S144-V144</f>
        <v>12621</v>
      </c>
      <c r="Z144" s="37">
        <f>L144+T144-W144</f>
        <v>10096</v>
      </c>
      <c r="AA144" s="37">
        <v>0</v>
      </c>
      <c r="AB144" s="37">
        <f>Z144+AA144</f>
        <v>10096</v>
      </c>
      <c r="AC144" s="37">
        <f>ROUND(498337/$AB$8*AB144,0)</f>
        <v>3930</v>
      </c>
      <c r="AD144" s="37">
        <f>AB144-AC144</f>
        <v>6166</v>
      </c>
      <c r="AE144" s="37"/>
      <c r="AF144" s="38"/>
      <c r="AG144" s="32"/>
      <c r="AI144" s="48">
        <f>ROUND(498337/$AB$8*AB144,2)</f>
        <v>3930.16</v>
      </c>
    </row>
    <row r="145" spans="1:35" s="4" customFormat="1" ht="27" hidden="1" customHeight="1">
      <c r="A145" s="19" t="s">
        <v>173</v>
      </c>
      <c r="B145" s="19"/>
      <c r="C145" s="20">
        <v>526122</v>
      </c>
      <c r="D145" s="20">
        <v>377093</v>
      </c>
      <c r="E145" s="20">
        <f>SUM(E146:E149)</f>
        <v>933</v>
      </c>
      <c r="F145" s="20">
        <v>149029</v>
      </c>
      <c r="G145" s="20">
        <f>SUM(G146:G149)</f>
        <v>193</v>
      </c>
      <c r="H145" s="21">
        <v>1150</v>
      </c>
      <c r="I145" s="21">
        <v>1950</v>
      </c>
      <c r="J145" s="27" t="s">
        <v>48</v>
      </c>
      <c r="K145" s="20">
        <f>SUM(K146:K149)</f>
        <v>72427</v>
      </c>
      <c r="L145" s="20">
        <f>SUM(L146:L149)</f>
        <v>53915</v>
      </c>
      <c r="M145" s="20">
        <f>SUM(M146:M149)</f>
        <v>18512</v>
      </c>
      <c r="N145" s="20">
        <v>480</v>
      </c>
      <c r="O145" s="20">
        <v>22856</v>
      </c>
      <c r="P145" s="20">
        <f>SUM(P146:P149)</f>
        <v>25144</v>
      </c>
      <c r="Q145" s="30">
        <v>1150</v>
      </c>
      <c r="R145" s="27" t="s">
        <v>48</v>
      </c>
      <c r="S145" s="20">
        <f t="shared" ref="S145:Z145" si="136">SUM(S146:S149)</f>
        <v>2891</v>
      </c>
      <c r="T145" s="20">
        <f t="shared" si="136"/>
        <v>2197</v>
      </c>
      <c r="U145" s="20">
        <f t="shared" si="136"/>
        <v>694</v>
      </c>
      <c r="V145" s="20">
        <f t="shared" si="136"/>
        <v>145</v>
      </c>
      <c r="W145" s="20">
        <f t="shared" si="136"/>
        <v>111</v>
      </c>
      <c r="X145" s="20">
        <f t="shared" si="136"/>
        <v>34</v>
      </c>
      <c r="Y145" s="20">
        <f t="shared" si="136"/>
        <v>75173</v>
      </c>
      <c r="Z145" s="35">
        <f t="shared" si="136"/>
        <v>56001</v>
      </c>
      <c r="AA145" s="35">
        <v>0</v>
      </c>
      <c r="AB145" s="35">
        <f>SUM(AB146:AB149)</f>
        <v>56001</v>
      </c>
      <c r="AC145" s="35">
        <f>SUM(AC146:AC149)</f>
        <v>21801</v>
      </c>
      <c r="AD145" s="35">
        <f>SUM(AD146:AD149)</f>
        <v>34200</v>
      </c>
      <c r="AE145" s="35">
        <f>SUM(AE146:AE149)</f>
        <v>0</v>
      </c>
      <c r="AF145" s="36"/>
      <c r="AG145" s="32">
        <v>1</v>
      </c>
      <c r="AI145" s="47">
        <f>SUM(AI146:AI149)</f>
        <v>21799.989999999998</v>
      </c>
    </row>
    <row r="146" spans="1:35" s="4" customFormat="1" ht="27" hidden="1" customHeight="1">
      <c r="A146" s="22" t="s">
        <v>174</v>
      </c>
      <c r="B146" s="22" t="str">
        <f>VLOOKUP(A146,[1]Sheet2!$AQ$1:$AR$250,2,FALSE)</f>
        <v>440900000</v>
      </c>
      <c r="C146" s="23">
        <v>72958</v>
      </c>
      <c r="D146" s="23">
        <v>48426</v>
      </c>
      <c r="E146" s="23">
        <v>0</v>
      </c>
      <c r="F146" s="23">
        <v>24532</v>
      </c>
      <c r="G146" s="23">
        <v>0</v>
      </c>
      <c r="H146" s="24">
        <v>1150</v>
      </c>
      <c r="I146" s="24">
        <v>1950</v>
      </c>
      <c r="J146" s="26">
        <v>0.6</v>
      </c>
      <c r="K146" s="23">
        <f t="shared" ref="K146:K153" si="137">ROUND((D146*H146+F146*I146)/10000,0)</f>
        <v>10353</v>
      </c>
      <c r="L146" s="23">
        <f t="shared" ref="L146:L153" si="138">ROUND((H146*D146*J146+I146*F146*J146)/10000,0)</f>
        <v>6212</v>
      </c>
      <c r="M146" s="23">
        <f t="shared" ref="M146:M153" si="139">K146-L146</f>
        <v>4141</v>
      </c>
      <c r="N146" s="23">
        <v>0</v>
      </c>
      <c r="O146" s="23">
        <v>0</v>
      </c>
      <c r="P146" s="23">
        <f>N146*100-O146</f>
        <v>0</v>
      </c>
      <c r="Q146" s="18">
        <v>1150</v>
      </c>
      <c r="R146" s="31">
        <v>0.6</v>
      </c>
      <c r="S146" s="23">
        <f>ROUND(P146*Q146/10000,0)</f>
        <v>0</v>
      </c>
      <c r="T146" s="23">
        <f>ROUND(P146*Q146*R146/10000,0)</f>
        <v>0</v>
      </c>
      <c r="U146" s="23">
        <f>S146-T146</f>
        <v>0</v>
      </c>
      <c r="V146" s="23">
        <f>ROUND((E146*H146+G146*I146)/10000,0)</f>
        <v>0</v>
      </c>
      <c r="W146" s="23">
        <f>ROUND((E146*H146+G146*I146)*J146/10000,0)</f>
        <v>0</v>
      </c>
      <c r="X146" s="23">
        <f>V146-W146</f>
        <v>0</v>
      </c>
      <c r="Y146" s="23">
        <f t="shared" ref="Y146:Z149" si="140">K146+S146-V146</f>
        <v>10353</v>
      </c>
      <c r="Z146" s="37">
        <f t="shared" si="140"/>
        <v>6212</v>
      </c>
      <c r="AA146" s="37">
        <v>0</v>
      </c>
      <c r="AB146" s="37">
        <f>Z146+AA146</f>
        <v>6212</v>
      </c>
      <c r="AC146" s="37">
        <f>ROUND(498337/$AB$8*AB146,0)</f>
        <v>2418</v>
      </c>
      <c r="AD146" s="37">
        <f>AB146-AC146</f>
        <v>3794</v>
      </c>
      <c r="AE146" s="37"/>
      <c r="AF146" s="38"/>
      <c r="AG146" s="32"/>
      <c r="AI146" s="48">
        <f>ROUND(498337/$AB$8*AB146,2)</f>
        <v>2418.1999999999998</v>
      </c>
    </row>
    <row r="147" spans="1:35" s="4" customFormat="1" ht="27" hidden="1" customHeight="1">
      <c r="A147" s="17" t="s">
        <v>175</v>
      </c>
      <c r="B147" s="22" t="str">
        <f>VLOOKUP(A147,[1]Sheet2!$AQ$1:$AR$250,2,FALSE)</f>
        <v>440902000</v>
      </c>
      <c r="C147" s="23">
        <v>72748</v>
      </c>
      <c r="D147" s="23">
        <v>55107</v>
      </c>
      <c r="E147" s="23">
        <f>VLOOKUP(A147,[1]Sheet2!$AM$2:$AO$125,2,FALSE)</f>
        <v>182</v>
      </c>
      <c r="F147" s="23">
        <v>17641</v>
      </c>
      <c r="G147" s="23">
        <f>VLOOKUP(A147,[1]Sheet2!$AM$2:$AO$125,3,FALSE)</f>
        <v>34</v>
      </c>
      <c r="H147" s="24">
        <v>1150</v>
      </c>
      <c r="I147" s="24">
        <v>1950</v>
      </c>
      <c r="J147" s="26">
        <v>0.6</v>
      </c>
      <c r="K147" s="23">
        <f t="shared" si="137"/>
        <v>9777</v>
      </c>
      <c r="L147" s="23">
        <f t="shared" si="138"/>
        <v>5866</v>
      </c>
      <c r="M147" s="23">
        <f t="shared" si="139"/>
        <v>3911</v>
      </c>
      <c r="N147" s="23">
        <v>92</v>
      </c>
      <c r="O147" s="23">
        <v>4118</v>
      </c>
      <c r="P147" s="23">
        <f>N147*100-O147</f>
        <v>5082</v>
      </c>
      <c r="Q147" s="18">
        <v>1150</v>
      </c>
      <c r="R147" s="31">
        <v>0.6</v>
      </c>
      <c r="S147" s="23">
        <f>ROUND(P147*Q147/10000,0)</f>
        <v>584</v>
      </c>
      <c r="T147" s="23">
        <f>ROUND(P147*Q147*R147/10000,0)</f>
        <v>351</v>
      </c>
      <c r="U147" s="23">
        <f>S147-T147</f>
        <v>233</v>
      </c>
      <c r="V147" s="23">
        <f>ROUND((E147*H147+G147*I147)/10000,0)</f>
        <v>28</v>
      </c>
      <c r="W147" s="23">
        <f>ROUND((E147*H147+G147*I147)*J147/10000,0)</f>
        <v>17</v>
      </c>
      <c r="X147" s="23">
        <f>V147-W147</f>
        <v>11</v>
      </c>
      <c r="Y147" s="23">
        <f t="shared" si="140"/>
        <v>10333</v>
      </c>
      <c r="Z147" s="37">
        <f t="shared" si="140"/>
        <v>6200</v>
      </c>
      <c r="AA147" s="37">
        <v>0</v>
      </c>
      <c r="AB147" s="37">
        <f>Z147+AA147</f>
        <v>6200</v>
      </c>
      <c r="AC147" s="37">
        <f>ROUND(498337/$AB$8*AB147,0)</f>
        <v>2414</v>
      </c>
      <c r="AD147" s="37">
        <f>AB147-AC147</f>
        <v>3786</v>
      </c>
      <c r="AE147" s="37"/>
      <c r="AF147" s="38"/>
      <c r="AG147" s="32"/>
      <c r="AI147" s="48">
        <f>ROUND(498337/$AB$8*AB147,2)</f>
        <v>2413.5300000000002</v>
      </c>
    </row>
    <row r="148" spans="1:35" s="4" customFormat="1" ht="27" hidden="1" customHeight="1">
      <c r="A148" s="17" t="s">
        <v>176</v>
      </c>
      <c r="B148" s="22" t="str">
        <f>VLOOKUP(A148,[1]Sheet2!$AQ$1:$AR$250,2,FALSE)</f>
        <v>440983000</v>
      </c>
      <c r="C148" s="23">
        <v>171605</v>
      </c>
      <c r="D148" s="23">
        <v>121193</v>
      </c>
      <c r="E148" s="23">
        <f>VLOOKUP(A148,[1]Sheet2!$AM$2:$AO$125,2,FALSE)</f>
        <v>434</v>
      </c>
      <c r="F148" s="23">
        <v>50412</v>
      </c>
      <c r="G148" s="23">
        <f>VLOOKUP(A148,[1]Sheet2!$AM$2:$AO$125,3,FALSE)</f>
        <v>114</v>
      </c>
      <c r="H148" s="24">
        <v>1150</v>
      </c>
      <c r="I148" s="24">
        <v>1950</v>
      </c>
      <c r="J148" s="26">
        <v>0.8</v>
      </c>
      <c r="K148" s="23">
        <f t="shared" si="137"/>
        <v>23768</v>
      </c>
      <c r="L148" s="23">
        <f t="shared" si="138"/>
        <v>19014</v>
      </c>
      <c r="M148" s="23">
        <f t="shared" si="139"/>
        <v>4754</v>
      </c>
      <c r="N148" s="23">
        <v>241</v>
      </c>
      <c r="O148" s="23">
        <v>10496</v>
      </c>
      <c r="P148" s="23">
        <f>N148*100-O148</f>
        <v>13604</v>
      </c>
      <c r="Q148" s="18">
        <v>1150</v>
      </c>
      <c r="R148" s="31">
        <v>0.8</v>
      </c>
      <c r="S148" s="23">
        <f>ROUND(P148*Q148/10000,0)</f>
        <v>1564</v>
      </c>
      <c r="T148" s="23">
        <f>ROUND(P148*Q148*R148/10000,0)</f>
        <v>1252</v>
      </c>
      <c r="U148" s="23">
        <f>S148-T148</f>
        <v>312</v>
      </c>
      <c r="V148" s="23">
        <f>ROUND((E148*H148+G148*I148)/10000,0)</f>
        <v>72</v>
      </c>
      <c r="W148" s="23">
        <f>ROUND((E148*H148+G148*I148)*J148/10000,0)</f>
        <v>58</v>
      </c>
      <c r="X148" s="23">
        <f>V148-W148</f>
        <v>14</v>
      </c>
      <c r="Y148" s="23">
        <f t="shared" si="140"/>
        <v>25260</v>
      </c>
      <c r="Z148" s="37">
        <f t="shared" si="140"/>
        <v>20208</v>
      </c>
      <c r="AA148" s="37">
        <v>0</v>
      </c>
      <c r="AB148" s="37">
        <f>Z148+AA148</f>
        <v>20208</v>
      </c>
      <c r="AC148" s="37">
        <f>ROUND(498337/$AB$8*AB148,0)</f>
        <v>7867</v>
      </c>
      <c r="AD148" s="37">
        <f>AB148-AC148</f>
        <v>12341</v>
      </c>
      <c r="AE148" s="37"/>
      <c r="AF148" s="38"/>
      <c r="AG148" s="32"/>
      <c r="AI148" s="48">
        <f>ROUND(498337/$AB$8*AB148,2)</f>
        <v>7866.54</v>
      </c>
    </row>
    <row r="149" spans="1:35" s="4" customFormat="1" ht="27" hidden="1" customHeight="1">
      <c r="A149" s="17" t="s">
        <v>177</v>
      </c>
      <c r="B149" s="22" t="str">
        <f>VLOOKUP(A149,[1]Sheet2!$AQ$1:$AR$250,2,FALSE)</f>
        <v>440904099</v>
      </c>
      <c r="C149" s="23">
        <v>208811</v>
      </c>
      <c r="D149" s="23">
        <v>152367</v>
      </c>
      <c r="E149" s="23">
        <f>VLOOKUP(A149,[1]Sheet2!$AM$2:$AO$125,2,FALSE)</f>
        <v>317</v>
      </c>
      <c r="F149" s="23">
        <v>56444</v>
      </c>
      <c r="G149" s="23">
        <f>VLOOKUP(A149,[1]Sheet2!$AM$2:$AO$125,3,FALSE)</f>
        <v>45</v>
      </c>
      <c r="H149" s="24">
        <v>1150</v>
      </c>
      <c r="I149" s="24">
        <v>1950</v>
      </c>
      <c r="J149" s="26">
        <v>0.8</v>
      </c>
      <c r="K149" s="23">
        <f t="shared" si="137"/>
        <v>28529</v>
      </c>
      <c r="L149" s="23">
        <f t="shared" si="138"/>
        <v>22823</v>
      </c>
      <c r="M149" s="23">
        <f t="shared" si="139"/>
        <v>5706</v>
      </c>
      <c r="N149" s="23">
        <v>147</v>
      </c>
      <c r="O149" s="23">
        <v>8242</v>
      </c>
      <c r="P149" s="23">
        <f>N149*100-O149</f>
        <v>6458</v>
      </c>
      <c r="Q149" s="18">
        <v>1150</v>
      </c>
      <c r="R149" s="31">
        <v>0.8</v>
      </c>
      <c r="S149" s="23">
        <f>ROUND(P149*Q149/10000,0)</f>
        <v>743</v>
      </c>
      <c r="T149" s="23">
        <f>ROUND(P149*Q149*R149/10000,0)</f>
        <v>594</v>
      </c>
      <c r="U149" s="23">
        <f>S149-T149</f>
        <v>149</v>
      </c>
      <c r="V149" s="23">
        <f>ROUND((E149*H149+G149*I149)/10000,0)</f>
        <v>45</v>
      </c>
      <c r="W149" s="23">
        <f>ROUND((E149*H149+G149*I149)*J149/10000,0)</f>
        <v>36</v>
      </c>
      <c r="X149" s="23">
        <f>V149-W149</f>
        <v>9</v>
      </c>
      <c r="Y149" s="23">
        <f t="shared" si="140"/>
        <v>29227</v>
      </c>
      <c r="Z149" s="37">
        <f t="shared" si="140"/>
        <v>23381</v>
      </c>
      <c r="AA149" s="37">
        <v>0</v>
      </c>
      <c r="AB149" s="37">
        <f>Z149+AA149</f>
        <v>23381</v>
      </c>
      <c r="AC149" s="37">
        <f>ROUND(498337/$AB$8*AB149,0)</f>
        <v>9102</v>
      </c>
      <c r="AD149" s="37">
        <f>AB149-AC149</f>
        <v>14279</v>
      </c>
      <c r="AE149" s="37"/>
      <c r="AF149" s="38" t="s">
        <v>178</v>
      </c>
      <c r="AG149" s="32"/>
      <c r="AI149" s="48">
        <f>ROUND(498337/$AB$8*AB149,2)</f>
        <v>9101.7199999999993</v>
      </c>
    </row>
    <row r="150" spans="1:35" s="4" customFormat="1" ht="27" hidden="1" customHeight="1">
      <c r="A150" s="19" t="s">
        <v>179</v>
      </c>
      <c r="B150" s="19"/>
      <c r="C150" s="20">
        <v>225768</v>
      </c>
      <c r="D150" s="20">
        <v>160529</v>
      </c>
      <c r="E150" s="20">
        <f>SUM(E151)</f>
        <v>536</v>
      </c>
      <c r="F150" s="20">
        <v>65239</v>
      </c>
      <c r="G150" s="20">
        <f>SUM(G151)</f>
        <v>150</v>
      </c>
      <c r="H150" s="21">
        <v>1150</v>
      </c>
      <c r="I150" s="21">
        <v>1950</v>
      </c>
      <c r="J150" s="27">
        <v>0.8</v>
      </c>
      <c r="K150" s="20">
        <f t="shared" si="137"/>
        <v>31182</v>
      </c>
      <c r="L150" s="20">
        <f t="shared" si="138"/>
        <v>24946</v>
      </c>
      <c r="M150" s="20">
        <f t="shared" si="139"/>
        <v>6236</v>
      </c>
      <c r="N150" s="20">
        <v>168</v>
      </c>
      <c r="O150" s="20">
        <v>9792</v>
      </c>
      <c r="P150" s="20">
        <f>SUM(P151)</f>
        <v>7008</v>
      </c>
      <c r="Q150" s="30">
        <v>1150</v>
      </c>
      <c r="R150" s="27">
        <v>0.8</v>
      </c>
      <c r="S150" s="20">
        <f>SUM(S151)</f>
        <v>806</v>
      </c>
      <c r="T150" s="20">
        <f>SUM(T151)</f>
        <v>645</v>
      </c>
      <c r="U150" s="20">
        <f>SUM(U151)</f>
        <v>161</v>
      </c>
      <c r="V150" s="20">
        <f>V151</f>
        <v>91</v>
      </c>
      <c r="W150" s="20">
        <f>W151</f>
        <v>73</v>
      </c>
      <c r="X150" s="20">
        <f>X151</f>
        <v>18</v>
      </c>
      <c r="Y150" s="20">
        <f>Y151</f>
        <v>31897</v>
      </c>
      <c r="Z150" s="35">
        <f>Z151</f>
        <v>25518</v>
      </c>
      <c r="AA150" s="35">
        <v>0</v>
      </c>
      <c r="AB150" s="35">
        <f>AB151</f>
        <v>25518</v>
      </c>
      <c r="AC150" s="35">
        <f>AC151</f>
        <v>9934</v>
      </c>
      <c r="AD150" s="35">
        <f>AD151</f>
        <v>15584</v>
      </c>
      <c r="AE150" s="35">
        <f>AE151</f>
        <v>0</v>
      </c>
      <c r="AF150" s="36"/>
      <c r="AG150" s="32">
        <v>1</v>
      </c>
      <c r="AI150" s="47">
        <f>AI151</f>
        <v>9933.61</v>
      </c>
    </row>
    <row r="151" spans="1:35" s="4" customFormat="1" ht="27" hidden="1" customHeight="1">
      <c r="A151" s="17" t="s">
        <v>179</v>
      </c>
      <c r="B151" s="22" t="str">
        <f>VLOOKUP(A151,[1]Sheet2!$AQ$1:$AR$250,2,FALSE)</f>
        <v>440982000</v>
      </c>
      <c r="C151" s="23">
        <v>225768</v>
      </c>
      <c r="D151" s="23">
        <v>160529</v>
      </c>
      <c r="E151" s="23">
        <f>VLOOKUP(A151,[1]Sheet2!$AM$2:$AO$125,2,FALSE)</f>
        <v>536</v>
      </c>
      <c r="F151" s="23">
        <v>65239</v>
      </c>
      <c r="G151" s="23">
        <f>VLOOKUP(A151,[1]Sheet2!$AM$2:$AO$125,3,FALSE)</f>
        <v>150</v>
      </c>
      <c r="H151" s="24">
        <v>1150</v>
      </c>
      <c r="I151" s="24">
        <v>1950</v>
      </c>
      <c r="J151" s="26">
        <v>0.8</v>
      </c>
      <c r="K151" s="23">
        <f t="shared" si="137"/>
        <v>31182</v>
      </c>
      <c r="L151" s="23">
        <f t="shared" si="138"/>
        <v>24946</v>
      </c>
      <c r="M151" s="23">
        <f t="shared" si="139"/>
        <v>6236</v>
      </c>
      <c r="N151" s="23">
        <v>168</v>
      </c>
      <c r="O151" s="23">
        <v>9792</v>
      </c>
      <c r="P151" s="23">
        <f>N151*100-O151</f>
        <v>7008</v>
      </c>
      <c r="Q151" s="18">
        <v>1150</v>
      </c>
      <c r="R151" s="31">
        <v>0.8</v>
      </c>
      <c r="S151" s="23">
        <f>ROUND(P151*Q151/10000,0)</f>
        <v>806</v>
      </c>
      <c r="T151" s="23">
        <f>ROUND(P151*Q151*R151/10000,0)</f>
        <v>645</v>
      </c>
      <c r="U151" s="23">
        <f>S151-T151</f>
        <v>161</v>
      </c>
      <c r="V151" s="23">
        <f>ROUND((E151*H151+G151*I151)/10000,0)</f>
        <v>91</v>
      </c>
      <c r="W151" s="23">
        <f>ROUND((E151*H151+G151*I151)*J151/10000,0)</f>
        <v>73</v>
      </c>
      <c r="X151" s="23">
        <f>V151-W151</f>
        <v>18</v>
      </c>
      <c r="Y151" s="23">
        <f>K151+S151-V151</f>
        <v>31897</v>
      </c>
      <c r="Z151" s="37">
        <f>L151+T151-W151</f>
        <v>25518</v>
      </c>
      <c r="AA151" s="37">
        <v>0</v>
      </c>
      <c r="AB151" s="37">
        <f>Z151+AA151</f>
        <v>25518</v>
      </c>
      <c r="AC151" s="37">
        <f>ROUND(498337/$AB$8*AB151,0)</f>
        <v>9934</v>
      </c>
      <c r="AD151" s="37">
        <f>AB151-AC151</f>
        <v>15584</v>
      </c>
      <c r="AE151" s="37"/>
      <c r="AF151" s="38"/>
      <c r="AG151" s="32"/>
      <c r="AI151" s="48">
        <f>ROUND(498337/$AB$8*AB151,2)</f>
        <v>9933.61</v>
      </c>
    </row>
    <row r="152" spans="1:35" s="4" customFormat="1" ht="27" hidden="1" customHeight="1">
      <c r="A152" s="19" t="s">
        <v>180</v>
      </c>
      <c r="B152" s="19"/>
      <c r="C152" s="20">
        <v>208962</v>
      </c>
      <c r="D152" s="20">
        <v>141826</v>
      </c>
      <c r="E152" s="20">
        <f>SUM(E153)</f>
        <v>177</v>
      </c>
      <c r="F152" s="20">
        <v>67136</v>
      </c>
      <c r="G152" s="20">
        <f>SUM(G153)</f>
        <v>47</v>
      </c>
      <c r="H152" s="21">
        <v>1150</v>
      </c>
      <c r="I152" s="21">
        <v>1950</v>
      </c>
      <c r="J152" s="27">
        <v>0.8</v>
      </c>
      <c r="K152" s="20">
        <f t="shared" si="137"/>
        <v>29402</v>
      </c>
      <c r="L152" s="20">
        <f t="shared" si="138"/>
        <v>23521</v>
      </c>
      <c r="M152" s="20">
        <f t="shared" si="139"/>
        <v>5881</v>
      </c>
      <c r="N152" s="20">
        <v>266</v>
      </c>
      <c r="O152" s="20">
        <v>14076</v>
      </c>
      <c r="P152" s="20">
        <f>SUM(P153)</f>
        <v>12524</v>
      </c>
      <c r="Q152" s="30">
        <v>1150</v>
      </c>
      <c r="R152" s="27">
        <v>0.8</v>
      </c>
      <c r="S152" s="20">
        <f>SUM(S153)</f>
        <v>1440</v>
      </c>
      <c r="T152" s="20">
        <f>SUM(T153)</f>
        <v>1152</v>
      </c>
      <c r="U152" s="20">
        <f>SUM(U153)</f>
        <v>288</v>
      </c>
      <c r="V152" s="20">
        <f>V153</f>
        <v>30</v>
      </c>
      <c r="W152" s="20">
        <f>W153</f>
        <v>24</v>
      </c>
      <c r="X152" s="20">
        <f>X153</f>
        <v>6</v>
      </c>
      <c r="Y152" s="20">
        <f>Y153</f>
        <v>30812</v>
      </c>
      <c r="Z152" s="35">
        <f>Z153</f>
        <v>24649</v>
      </c>
      <c r="AA152" s="35">
        <v>0</v>
      </c>
      <c r="AB152" s="35">
        <f>AB153</f>
        <v>24649</v>
      </c>
      <c r="AC152" s="35">
        <f>AC153</f>
        <v>9595</v>
      </c>
      <c r="AD152" s="35">
        <f>AD153</f>
        <v>15054</v>
      </c>
      <c r="AE152" s="35">
        <f>AE153</f>
        <v>0</v>
      </c>
      <c r="AF152" s="36"/>
      <c r="AG152" s="32">
        <v>1</v>
      </c>
      <c r="AI152" s="47">
        <f>AI153</f>
        <v>9595.33</v>
      </c>
    </row>
    <row r="153" spans="1:35" s="4" customFormat="1" ht="27" hidden="1" customHeight="1">
      <c r="A153" s="17" t="s">
        <v>180</v>
      </c>
      <c r="B153" s="22" t="str">
        <f>VLOOKUP(A153,[1]Sheet2!$AQ$1:$AR$250,2,FALSE)</f>
        <v>440981000</v>
      </c>
      <c r="C153" s="23">
        <v>208962</v>
      </c>
      <c r="D153" s="23">
        <v>141826</v>
      </c>
      <c r="E153" s="23">
        <f>VLOOKUP(A153,[1]Sheet2!$AM$2:$AO$125,2,FALSE)</f>
        <v>177</v>
      </c>
      <c r="F153" s="23">
        <v>67136</v>
      </c>
      <c r="G153" s="23">
        <f>VLOOKUP(A153,[1]Sheet2!$AM$2:$AO$125,3,FALSE)</f>
        <v>47</v>
      </c>
      <c r="H153" s="24">
        <v>1150</v>
      </c>
      <c r="I153" s="24">
        <v>1950</v>
      </c>
      <c r="J153" s="26">
        <v>0.8</v>
      </c>
      <c r="K153" s="23">
        <f t="shared" si="137"/>
        <v>29402</v>
      </c>
      <c r="L153" s="23">
        <f t="shared" si="138"/>
        <v>23521</v>
      </c>
      <c r="M153" s="23">
        <f t="shared" si="139"/>
        <v>5881</v>
      </c>
      <c r="N153" s="23">
        <v>266</v>
      </c>
      <c r="O153" s="23">
        <v>14076</v>
      </c>
      <c r="P153" s="23">
        <f>N153*100-O153</f>
        <v>12524</v>
      </c>
      <c r="Q153" s="18">
        <v>1150</v>
      </c>
      <c r="R153" s="31">
        <v>0.8</v>
      </c>
      <c r="S153" s="23">
        <f>ROUND(P153*Q153/10000,0)</f>
        <v>1440</v>
      </c>
      <c r="T153" s="23">
        <f>ROUND(P153*Q153*R153/10000,0)</f>
        <v>1152</v>
      </c>
      <c r="U153" s="23">
        <f>S153-T153</f>
        <v>288</v>
      </c>
      <c r="V153" s="23">
        <f>ROUND((E153*H153+G153*I153)/10000,0)</f>
        <v>30</v>
      </c>
      <c r="W153" s="23">
        <f>ROUND((E153*H153+G153*I153)*J153/10000,0)</f>
        <v>24</v>
      </c>
      <c r="X153" s="23">
        <f>V153-W153</f>
        <v>6</v>
      </c>
      <c r="Y153" s="23">
        <f>K153+S153-V153</f>
        <v>30812</v>
      </c>
      <c r="Z153" s="37">
        <f>L153+T153-W153</f>
        <v>24649</v>
      </c>
      <c r="AA153" s="37">
        <v>0</v>
      </c>
      <c r="AB153" s="37">
        <f>Z153+AA153</f>
        <v>24649</v>
      </c>
      <c r="AC153" s="37">
        <f>ROUND(498337/$AB$8*AB153,0)</f>
        <v>9595</v>
      </c>
      <c r="AD153" s="37">
        <f>AB153-AC153</f>
        <v>15054</v>
      </c>
      <c r="AE153" s="37"/>
      <c r="AF153" s="38"/>
      <c r="AG153" s="32"/>
      <c r="AI153" s="48">
        <f>ROUND(498337/$AB$8*AB153,2)</f>
        <v>9595.33</v>
      </c>
    </row>
    <row r="154" spans="1:35" s="4" customFormat="1" ht="27" hidden="1" customHeight="1">
      <c r="A154" s="19" t="s">
        <v>181</v>
      </c>
      <c r="B154" s="19"/>
      <c r="C154" s="20">
        <v>271718</v>
      </c>
      <c r="D154" s="20">
        <v>198102</v>
      </c>
      <c r="E154" s="20">
        <f>SUM(E155:E159)</f>
        <v>454</v>
      </c>
      <c r="F154" s="20">
        <v>73616</v>
      </c>
      <c r="G154" s="20">
        <f>SUM(G155:G159)</f>
        <v>130</v>
      </c>
      <c r="H154" s="21">
        <v>1150</v>
      </c>
      <c r="I154" s="21">
        <v>1950</v>
      </c>
      <c r="J154" s="27" t="s">
        <v>48</v>
      </c>
      <c r="K154" s="20">
        <f>SUM(K155:K159)</f>
        <v>37137</v>
      </c>
      <c r="L154" s="20">
        <f>SUM(L155:L159)</f>
        <v>27136</v>
      </c>
      <c r="M154" s="20">
        <f>SUM(M155:M159)</f>
        <v>10001</v>
      </c>
      <c r="N154" s="20">
        <v>58</v>
      </c>
      <c r="O154" s="20">
        <v>2359</v>
      </c>
      <c r="P154" s="20">
        <f>SUM(P155:P159)</f>
        <v>3441</v>
      </c>
      <c r="Q154" s="30">
        <v>1150</v>
      </c>
      <c r="R154" s="27" t="s">
        <v>48</v>
      </c>
      <c r="S154" s="20">
        <f t="shared" ref="S154:Z154" si="141">SUM(S155:S159)</f>
        <v>396</v>
      </c>
      <c r="T154" s="20">
        <f t="shared" si="141"/>
        <v>310</v>
      </c>
      <c r="U154" s="20">
        <f t="shared" si="141"/>
        <v>86</v>
      </c>
      <c r="V154" s="20">
        <f t="shared" si="141"/>
        <v>78</v>
      </c>
      <c r="W154" s="20">
        <f t="shared" si="141"/>
        <v>55</v>
      </c>
      <c r="X154" s="20">
        <f t="shared" si="141"/>
        <v>23</v>
      </c>
      <c r="Y154" s="20">
        <f t="shared" si="141"/>
        <v>37455</v>
      </c>
      <c r="Z154" s="35">
        <f t="shared" si="141"/>
        <v>27391</v>
      </c>
      <c r="AA154" s="35">
        <v>0</v>
      </c>
      <c r="AB154" s="35">
        <f>SUM(AB155:AB159)</f>
        <v>27391</v>
      </c>
      <c r="AC154" s="35">
        <f>SUM(AC155:AC159)</f>
        <v>10663</v>
      </c>
      <c r="AD154" s="35">
        <f>SUM(AD155:AD159)</f>
        <v>16728</v>
      </c>
      <c r="AE154" s="35">
        <f>SUM(AE155:AE159)</f>
        <v>0</v>
      </c>
      <c r="AF154" s="36"/>
      <c r="AG154" s="32">
        <v>1</v>
      </c>
      <c r="AI154" s="47">
        <f>SUM(AI155:AI159)</f>
        <v>10662.73</v>
      </c>
    </row>
    <row r="155" spans="1:35" s="4" customFormat="1" ht="27" hidden="1" customHeight="1">
      <c r="A155" s="22" t="s">
        <v>182</v>
      </c>
      <c r="B155" s="22" t="str">
        <f>VLOOKUP(A155,[1]Sheet2!$AQ$1:$AR$250,2,FALSE)</f>
        <v>441200000</v>
      </c>
      <c r="C155" s="23">
        <v>2081</v>
      </c>
      <c r="D155" s="23">
        <v>50</v>
      </c>
      <c r="E155" s="23">
        <v>0</v>
      </c>
      <c r="F155" s="23">
        <v>2031</v>
      </c>
      <c r="G155" s="23">
        <v>0</v>
      </c>
      <c r="H155" s="24">
        <v>1150</v>
      </c>
      <c r="I155" s="24">
        <v>1950</v>
      </c>
      <c r="J155" s="26">
        <v>0.6</v>
      </c>
      <c r="K155" s="23">
        <f t="shared" ref="K155:K186" si="142">ROUND((D155*H155+F155*I155)/10000,0)</f>
        <v>402</v>
      </c>
      <c r="L155" s="23">
        <f t="shared" ref="L155:L167" si="143">ROUND((H155*D155*J155+I155*F155*J155)/10000,0)</f>
        <v>241</v>
      </c>
      <c r="M155" s="23">
        <f t="shared" ref="M155:M180" si="144">K155-L155</f>
        <v>161</v>
      </c>
      <c r="N155" s="23">
        <v>0</v>
      </c>
      <c r="O155" s="23">
        <v>0</v>
      </c>
      <c r="P155" s="23">
        <f>N155*100-O155</f>
        <v>0</v>
      </c>
      <c r="Q155" s="18">
        <v>1150</v>
      </c>
      <c r="R155" s="31">
        <v>0.6</v>
      </c>
      <c r="S155" s="23">
        <f>ROUND(P155*Q155/10000,0)</f>
        <v>0</v>
      </c>
      <c r="T155" s="23">
        <f>ROUND(P155*Q155*R155/10000,0)</f>
        <v>0</v>
      </c>
      <c r="U155" s="23">
        <f>S155-T155</f>
        <v>0</v>
      </c>
      <c r="V155" s="23">
        <f>ROUND((E155*H155+G155*I155)/10000,0)</f>
        <v>0</v>
      </c>
      <c r="W155" s="23">
        <f>ROUND((E155*H155+G155*I155)*J155/10000,0)</f>
        <v>0</v>
      </c>
      <c r="X155" s="23">
        <f>V155-W155</f>
        <v>0</v>
      </c>
      <c r="Y155" s="23">
        <f t="shared" ref="Y155:Z159" si="145">K155+S155-V155</f>
        <v>402</v>
      </c>
      <c r="Z155" s="37">
        <f t="shared" si="145"/>
        <v>241</v>
      </c>
      <c r="AA155" s="37">
        <v>0</v>
      </c>
      <c r="AB155" s="37">
        <f>Z155+AA155</f>
        <v>241</v>
      </c>
      <c r="AC155" s="37">
        <f>ROUND(498337/$AB$8*AB155,0)</f>
        <v>94</v>
      </c>
      <c r="AD155" s="37">
        <f>AB155-AC155</f>
        <v>147</v>
      </c>
      <c r="AE155" s="37"/>
      <c r="AF155" s="38"/>
      <c r="AG155" s="32"/>
      <c r="AI155" s="48">
        <f>ROUND(498337/$AB$8*AB155,2)</f>
        <v>93.82</v>
      </c>
    </row>
    <row r="156" spans="1:35" s="4" customFormat="1" ht="27" hidden="1" customHeight="1">
      <c r="A156" s="17" t="s">
        <v>183</v>
      </c>
      <c r="B156" s="22" t="str">
        <f>VLOOKUP(A156,[1]Sheet2!$AQ$1:$AR$250,2,FALSE)</f>
        <v>441202000</v>
      </c>
      <c r="C156" s="23">
        <v>66743</v>
      </c>
      <c r="D156" s="23">
        <v>49733</v>
      </c>
      <c r="E156" s="23">
        <f>VLOOKUP(A156,[1]Sheet2!$AM$2:$AO$125,2,FALSE)</f>
        <v>204</v>
      </c>
      <c r="F156" s="23">
        <v>17010</v>
      </c>
      <c r="G156" s="23">
        <f>VLOOKUP(A156,[1]Sheet2!$AM$2:$AO$125,3,FALSE)</f>
        <v>42</v>
      </c>
      <c r="H156" s="24">
        <v>1150</v>
      </c>
      <c r="I156" s="24">
        <v>1950</v>
      </c>
      <c r="J156" s="26">
        <v>0.6</v>
      </c>
      <c r="K156" s="23">
        <f t="shared" si="142"/>
        <v>9036</v>
      </c>
      <c r="L156" s="23">
        <f t="shared" si="143"/>
        <v>5422</v>
      </c>
      <c r="M156" s="23">
        <f t="shared" si="144"/>
        <v>3614</v>
      </c>
      <c r="N156" s="23">
        <v>0</v>
      </c>
      <c r="O156" s="23">
        <v>0</v>
      </c>
      <c r="P156" s="23">
        <f>N156*100-O156</f>
        <v>0</v>
      </c>
      <c r="Q156" s="18">
        <v>1150</v>
      </c>
      <c r="R156" s="31">
        <v>0.6</v>
      </c>
      <c r="S156" s="23">
        <f>ROUND(P156*Q156/10000,0)</f>
        <v>0</v>
      </c>
      <c r="T156" s="23">
        <f>ROUND(P156*Q156*R156/10000,0)</f>
        <v>0</v>
      </c>
      <c r="U156" s="23">
        <f>S156-T156</f>
        <v>0</v>
      </c>
      <c r="V156" s="23">
        <f>ROUND((E156*H156+G156*I156)/10000,0)</f>
        <v>32</v>
      </c>
      <c r="W156" s="23">
        <f>ROUND((E156*H156+G156*I156)*J156/10000,0)</f>
        <v>19</v>
      </c>
      <c r="X156" s="23">
        <f>V156-W156</f>
        <v>13</v>
      </c>
      <c r="Y156" s="23">
        <f t="shared" si="145"/>
        <v>9004</v>
      </c>
      <c r="Z156" s="37">
        <f t="shared" si="145"/>
        <v>5403</v>
      </c>
      <c r="AA156" s="37">
        <v>0</v>
      </c>
      <c r="AB156" s="37">
        <f>Z156+AA156</f>
        <v>5403</v>
      </c>
      <c r="AC156" s="37">
        <f>ROUND(498337/$AB$8*AB156,0)</f>
        <v>2103</v>
      </c>
      <c r="AD156" s="37">
        <f>AB156-AC156</f>
        <v>3300</v>
      </c>
      <c r="AE156" s="37"/>
      <c r="AF156" s="38"/>
      <c r="AG156" s="32"/>
      <c r="AI156" s="48">
        <f>ROUND(498337/$AB$8*AB156,2)</f>
        <v>2103.27</v>
      </c>
    </row>
    <row r="157" spans="1:35" s="4" customFormat="1" ht="27" hidden="1" customHeight="1">
      <c r="A157" s="17" t="s">
        <v>184</v>
      </c>
      <c r="B157" s="22" t="str">
        <f>VLOOKUP(A157,[1]Sheet2!$AQ$1:$AR$250,2,FALSE)</f>
        <v>441203000</v>
      </c>
      <c r="C157" s="23">
        <v>25091</v>
      </c>
      <c r="D157" s="23">
        <v>18304</v>
      </c>
      <c r="E157" s="23">
        <f>VLOOKUP(A157,[1]Sheet2!$AM$2:$AO$125,2,FALSE)</f>
        <v>16</v>
      </c>
      <c r="F157" s="23">
        <v>6787</v>
      </c>
      <c r="G157" s="23">
        <f>VLOOKUP(A157,[1]Sheet2!$AM$2:$AO$125,3,FALSE)</f>
        <v>5</v>
      </c>
      <c r="H157" s="24">
        <v>1150</v>
      </c>
      <c r="I157" s="24">
        <v>1950</v>
      </c>
      <c r="J157" s="26">
        <v>0.6</v>
      </c>
      <c r="K157" s="23">
        <f t="shared" si="142"/>
        <v>3428</v>
      </c>
      <c r="L157" s="23">
        <f t="shared" si="143"/>
        <v>2057</v>
      </c>
      <c r="M157" s="23">
        <f t="shared" si="144"/>
        <v>1371</v>
      </c>
      <c r="N157" s="23">
        <v>5</v>
      </c>
      <c r="O157" s="23">
        <v>217</v>
      </c>
      <c r="P157" s="23">
        <f>N157*100-O157</f>
        <v>283</v>
      </c>
      <c r="Q157" s="18">
        <v>1150</v>
      </c>
      <c r="R157" s="31">
        <v>0.6</v>
      </c>
      <c r="S157" s="23">
        <f>ROUND(P157*Q157/10000,0)</f>
        <v>33</v>
      </c>
      <c r="T157" s="23">
        <f>ROUND(P157*Q157*R157/10000,0)</f>
        <v>20</v>
      </c>
      <c r="U157" s="23">
        <f>S157-T157</f>
        <v>13</v>
      </c>
      <c r="V157" s="23">
        <f>ROUND((E157*H157+G157*I157)/10000,0)</f>
        <v>3</v>
      </c>
      <c r="W157" s="23">
        <f>ROUND((E157*H157+G157*I157)*J157/10000,0)</f>
        <v>2</v>
      </c>
      <c r="X157" s="23">
        <f>V157-W157</f>
        <v>1</v>
      </c>
      <c r="Y157" s="23">
        <f t="shared" si="145"/>
        <v>3458</v>
      </c>
      <c r="Z157" s="37">
        <f t="shared" si="145"/>
        <v>2075</v>
      </c>
      <c r="AA157" s="37">
        <v>0</v>
      </c>
      <c r="AB157" s="37">
        <f>Z157+AA157</f>
        <v>2075</v>
      </c>
      <c r="AC157" s="37">
        <f>ROUND(498337/$AB$8*AB157,0)</f>
        <v>808</v>
      </c>
      <c r="AD157" s="37">
        <f>AB157-AC157</f>
        <v>1267</v>
      </c>
      <c r="AE157" s="37"/>
      <c r="AF157" s="38"/>
      <c r="AG157" s="32"/>
      <c r="AI157" s="48">
        <f>ROUND(498337/$AB$8*AB157,2)</f>
        <v>807.75</v>
      </c>
    </row>
    <row r="158" spans="1:35" s="4" customFormat="1" ht="27" hidden="1" customHeight="1">
      <c r="A158" s="17" t="s">
        <v>185</v>
      </c>
      <c r="B158" s="22" t="str">
        <f>VLOOKUP(A158,[1]Sheet2!$AQ$1:$AR$250,2,FALSE)</f>
        <v>441284000</v>
      </c>
      <c r="C158" s="23">
        <v>85338</v>
      </c>
      <c r="D158" s="23">
        <v>62213</v>
      </c>
      <c r="E158" s="23">
        <f>VLOOKUP(A158,[1]Sheet2!$AM$2:$AO$125,2,FALSE)</f>
        <v>86</v>
      </c>
      <c r="F158" s="23">
        <v>23125</v>
      </c>
      <c r="G158" s="23">
        <f>VLOOKUP(A158,[1]Sheet2!$AM$2:$AO$125,3,FALSE)</f>
        <v>28</v>
      </c>
      <c r="H158" s="24">
        <v>1150</v>
      </c>
      <c r="I158" s="24">
        <v>1950</v>
      </c>
      <c r="J158" s="26">
        <v>0.8</v>
      </c>
      <c r="K158" s="23">
        <f t="shared" si="142"/>
        <v>11664</v>
      </c>
      <c r="L158" s="23">
        <f t="shared" si="143"/>
        <v>9331</v>
      </c>
      <c r="M158" s="23">
        <f t="shared" si="144"/>
        <v>2333</v>
      </c>
      <c r="N158" s="23">
        <v>16</v>
      </c>
      <c r="O158" s="23">
        <v>443</v>
      </c>
      <c r="P158" s="23">
        <f>N158*100-O158</f>
        <v>1157</v>
      </c>
      <c r="Q158" s="18">
        <v>1150</v>
      </c>
      <c r="R158" s="31">
        <v>0.8</v>
      </c>
      <c r="S158" s="23">
        <f>ROUND(P158*Q158/10000,0)</f>
        <v>133</v>
      </c>
      <c r="T158" s="23">
        <f>ROUND(P158*Q158*R158/10000,0)</f>
        <v>106</v>
      </c>
      <c r="U158" s="23">
        <f>S158-T158</f>
        <v>27</v>
      </c>
      <c r="V158" s="23">
        <f>ROUND((E158*H158+G158*I158)/10000,0)</f>
        <v>15</v>
      </c>
      <c r="W158" s="23">
        <f>ROUND((E158*H158+G158*I158)*J158/10000,0)</f>
        <v>12</v>
      </c>
      <c r="X158" s="23">
        <f>V158-W158</f>
        <v>3</v>
      </c>
      <c r="Y158" s="23">
        <f t="shared" si="145"/>
        <v>11782</v>
      </c>
      <c r="Z158" s="37">
        <f t="shared" si="145"/>
        <v>9425</v>
      </c>
      <c r="AA158" s="37">
        <v>0</v>
      </c>
      <c r="AB158" s="37">
        <f>Z158+AA158</f>
        <v>9425</v>
      </c>
      <c r="AC158" s="37">
        <f>ROUND(498337/$AB$8*AB158,0)</f>
        <v>3669</v>
      </c>
      <c r="AD158" s="37">
        <f>AB158-AC158</f>
        <v>5756</v>
      </c>
      <c r="AE158" s="37"/>
      <c r="AF158" s="38" t="s">
        <v>186</v>
      </c>
      <c r="AG158" s="32"/>
      <c r="AI158" s="48">
        <f>ROUND(498337/$AB$8*AB158,2)</f>
        <v>3668.95</v>
      </c>
    </row>
    <row r="159" spans="1:35" s="4" customFormat="1" ht="27" hidden="1" customHeight="1">
      <c r="A159" s="17" t="s">
        <v>187</v>
      </c>
      <c r="B159" s="22" t="s">
        <v>188</v>
      </c>
      <c r="C159" s="23">
        <v>92465</v>
      </c>
      <c r="D159" s="23">
        <v>67802</v>
      </c>
      <c r="E159" s="23">
        <f>VLOOKUP(A159,[1]Sheet2!$AM$2:$AO$125,2,FALSE)</f>
        <v>148</v>
      </c>
      <c r="F159" s="23">
        <v>24663</v>
      </c>
      <c r="G159" s="23">
        <f>VLOOKUP(A159,[1]Sheet2!$AM$2:$AO$125,3,FALSE)</f>
        <v>55</v>
      </c>
      <c r="H159" s="24">
        <v>1150</v>
      </c>
      <c r="I159" s="24">
        <v>1950</v>
      </c>
      <c r="J159" s="26">
        <v>0.8</v>
      </c>
      <c r="K159" s="23">
        <f t="shared" si="142"/>
        <v>12607</v>
      </c>
      <c r="L159" s="23">
        <f t="shared" si="143"/>
        <v>10085</v>
      </c>
      <c r="M159" s="23">
        <f t="shared" si="144"/>
        <v>2522</v>
      </c>
      <c r="N159" s="23">
        <v>37</v>
      </c>
      <c r="O159" s="23">
        <v>1699</v>
      </c>
      <c r="P159" s="23">
        <f>N159*100-O159</f>
        <v>2001</v>
      </c>
      <c r="Q159" s="18">
        <v>1150</v>
      </c>
      <c r="R159" s="31">
        <v>0.8</v>
      </c>
      <c r="S159" s="23">
        <f>ROUND(P159*Q159/10000,0)</f>
        <v>230</v>
      </c>
      <c r="T159" s="23">
        <f>ROUND(P159*Q159*R159/10000,0)</f>
        <v>184</v>
      </c>
      <c r="U159" s="23">
        <f>S159-T159</f>
        <v>46</v>
      </c>
      <c r="V159" s="23">
        <f>ROUND((E159*H159+G159*I159)/10000,0)</f>
        <v>28</v>
      </c>
      <c r="W159" s="23">
        <f>ROUND((E159*H159+G159*I159)*J159/10000,0)</f>
        <v>22</v>
      </c>
      <c r="X159" s="23">
        <f>V159-W159</f>
        <v>6</v>
      </c>
      <c r="Y159" s="23">
        <f t="shared" si="145"/>
        <v>12809</v>
      </c>
      <c r="Z159" s="37">
        <f t="shared" si="145"/>
        <v>10247</v>
      </c>
      <c r="AA159" s="37">
        <v>0</v>
      </c>
      <c r="AB159" s="37">
        <f>Z159+AA159</f>
        <v>10247</v>
      </c>
      <c r="AC159" s="37">
        <f>ROUND(498337/$AB$8*AB159,0)</f>
        <v>3989</v>
      </c>
      <c r="AD159" s="37">
        <f>AB159-AC159</f>
        <v>6258</v>
      </c>
      <c r="AE159" s="37"/>
      <c r="AF159" s="38"/>
      <c r="AG159" s="32"/>
      <c r="AI159" s="48">
        <f>ROUND(498337/$AB$8*AB159,2)</f>
        <v>3988.94</v>
      </c>
    </row>
    <row r="160" spans="1:35" s="4" customFormat="1" ht="27" hidden="1" customHeight="1">
      <c r="A160" s="19" t="s">
        <v>189</v>
      </c>
      <c r="B160" s="19"/>
      <c r="C160" s="20">
        <v>53601</v>
      </c>
      <c r="D160" s="20">
        <v>38334</v>
      </c>
      <c r="E160" s="20">
        <f>SUM(E161)</f>
        <v>89</v>
      </c>
      <c r="F160" s="20">
        <v>15267</v>
      </c>
      <c r="G160" s="20">
        <f>SUM(G161)</f>
        <v>27</v>
      </c>
      <c r="H160" s="21">
        <v>1150</v>
      </c>
      <c r="I160" s="21">
        <v>1950</v>
      </c>
      <c r="J160" s="27">
        <v>0.8</v>
      </c>
      <c r="K160" s="20">
        <f t="shared" si="142"/>
        <v>7385</v>
      </c>
      <c r="L160" s="20">
        <f t="shared" si="143"/>
        <v>5908</v>
      </c>
      <c r="M160" s="20">
        <f t="shared" si="144"/>
        <v>1477</v>
      </c>
      <c r="N160" s="20">
        <v>58</v>
      </c>
      <c r="O160" s="20">
        <v>2361</v>
      </c>
      <c r="P160" s="20">
        <f>SUM(P161)</f>
        <v>3439</v>
      </c>
      <c r="Q160" s="30">
        <v>1150</v>
      </c>
      <c r="R160" s="27">
        <v>0.8</v>
      </c>
      <c r="S160" s="20">
        <f>SUM(S161)</f>
        <v>395</v>
      </c>
      <c r="T160" s="20">
        <f>SUM(T161)</f>
        <v>316</v>
      </c>
      <c r="U160" s="20">
        <f>SUM(U161)</f>
        <v>79</v>
      </c>
      <c r="V160" s="20">
        <f>V161</f>
        <v>16</v>
      </c>
      <c r="W160" s="20">
        <f>W161</f>
        <v>12</v>
      </c>
      <c r="X160" s="20">
        <f>X161</f>
        <v>4</v>
      </c>
      <c r="Y160" s="20">
        <f>Y161</f>
        <v>7764</v>
      </c>
      <c r="Z160" s="35">
        <f>Z161</f>
        <v>6212</v>
      </c>
      <c r="AA160" s="35">
        <v>0</v>
      </c>
      <c r="AB160" s="35">
        <f>AB161</f>
        <v>6212</v>
      </c>
      <c r="AC160" s="35">
        <f>AC161</f>
        <v>2418</v>
      </c>
      <c r="AD160" s="35">
        <f>AD161</f>
        <v>3794</v>
      </c>
      <c r="AE160" s="35">
        <f>AE161</f>
        <v>0</v>
      </c>
      <c r="AF160" s="36"/>
      <c r="AG160" s="32">
        <v>1</v>
      </c>
      <c r="AI160" s="47">
        <f>AI161</f>
        <v>2418.1999999999998</v>
      </c>
    </row>
    <row r="161" spans="1:35" s="4" customFormat="1" ht="27" hidden="1" customHeight="1">
      <c r="A161" s="17" t="s">
        <v>189</v>
      </c>
      <c r="B161" s="22" t="str">
        <f>VLOOKUP(A161,[1]Sheet2!$AQ$1:$AR$250,2,FALSE)</f>
        <v>441223000</v>
      </c>
      <c r="C161" s="23">
        <v>53601</v>
      </c>
      <c r="D161" s="23">
        <v>38334</v>
      </c>
      <c r="E161" s="23">
        <f>VLOOKUP(A161,[1]Sheet2!$AM$2:$AO$125,2,FALSE)</f>
        <v>89</v>
      </c>
      <c r="F161" s="23">
        <v>15267</v>
      </c>
      <c r="G161" s="23">
        <f>VLOOKUP(A161,[1]Sheet2!$AM$2:$AO$125,3,FALSE)</f>
        <v>27</v>
      </c>
      <c r="H161" s="24">
        <v>1150</v>
      </c>
      <c r="I161" s="24">
        <v>1950</v>
      </c>
      <c r="J161" s="26">
        <v>0.8</v>
      </c>
      <c r="K161" s="23">
        <f t="shared" si="142"/>
        <v>7385</v>
      </c>
      <c r="L161" s="23">
        <f t="shared" si="143"/>
        <v>5908</v>
      </c>
      <c r="M161" s="23">
        <f t="shared" si="144"/>
        <v>1477</v>
      </c>
      <c r="N161" s="23">
        <v>58</v>
      </c>
      <c r="O161" s="23">
        <v>2361</v>
      </c>
      <c r="P161" s="23">
        <f>N161*100-O161</f>
        <v>3439</v>
      </c>
      <c r="Q161" s="18">
        <v>1150</v>
      </c>
      <c r="R161" s="31">
        <v>0.8</v>
      </c>
      <c r="S161" s="23">
        <f>ROUND(P161*Q161/10000,0)</f>
        <v>395</v>
      </c>
      <c r="T161" s="23">
        <f>ROUND(P161*Q161*R161/10000,0)</f>
        <v>316</v>
      </c>
      <c r="U161" s="23">
        <f>S161-T161</f>
        <v>79</v>
      </c>
      <c r="V161" s="23">
        <f>ROUND((E161*H161+G161*I161)/10000,0)</f>
        <v>16</v>
      </c>
      <c r="W161" s="23">
        <f>ROUND((E161*H161+G161*I161)*J161/10000,0)</f>
        <v>12</v>
      </c>
      <c r="X161" s="23">
        <f>V161-W161</f>
        <v>4</v>
      </c>
      <c r="Y161" s="23">
        <f>K161+S161-V161</f>
        <v>7764</v>
      </c>
      <c r="Z161" s="37">
        <f>L161+T161-W161</f>
        <v>6212</v>
      </c>
      <c r="AA161" s="37">
        <v>0</v>
      </c>
      <c r="AB161" s="37">
        <f>Z161+AA161</f>
        <v>6212</v>
      </c>
      <c r="AC161" s="37">
        <f>ROUND(498337/$AB$8*AB161,0)</f>
        <v>2418</v>
      </c>
      <c r="AD161" s="37">
        <f>AB161-AC161</f>
        <v>3794</v>
      </c>
      <c r="AE161" s="37"/>
      <c r="AF161" s="38"/>
      <c r="AG161" s="32"/>
      <c r="AI161" s="48">
        <f>ROUND(498337/$AB$8*AB161,2)</f>
        <v>2418.1999999999998</v>
      </c>
    </row>
    <row r="162" spans="1:35" s="4" customFormat="1" ht="27" hidden="1" customHeight="1">
      <c r="A162" s="19" t="s">
        <v>190</v>
      </c>
      <c r="B162" s="19"/>
      <c r="C162" s="20">
        <v>50592</v>
      </c>
      <c r="D162" s="20">
        <v>35684</v>
      </c>
      <c r="E162" s="20">
        <f>SUM(E163)</f>
        <v>82</v>
      </c>
      <c r="F162" s="20">
        <v>14908</v>
      </c>
      <c r="G162" s="20">
        <f>SUM(G163)</f>
        <v>14</v>
      </c>
      <c r="H162" s="21">
        <v>1150</v>
      </c>
      <c r="I162" s="21">
        <v>1950</v>
      </c>
      <c r="J162" s="27">
        <v>0.8</v>
      </c>
      <c r="K162" s="20">
        <f t="shared" si="142"/>
        <v>7011</v>
      </c>
      <c r="L162" s="20">
        <f t="shared" si="143"/>
        <v>5609</v>
      </c>
      <c r="M162" s="20">
        <f t="shared" si="144"/>
        <v>1402</v>
      </c>
      <c r="N162" s="20">
        <v>112</v>
      </c>
      <c r="O162" s="20">
        <v>4819</v>
      </c>
      <c r="P162" s="20">
        <f>SUM(P163)</f>
        <v>6381</v>
      </c>
      <c r="Q162" s="30">
        <v>1150</v>
      </c>
      <c r="R162" s="27">
        <v>0.8</v>
      </c>
      <c r="S162" s="20">
        <f>SUM(S163)</f>
        <v>734</v>
      </c>
      <c r="T162" s="20">
        <f>SUM(T163)</f>
        <v>587</v>
      </c>
      <c r="U162" s="20">
        <f>SUM(U163)</f>
        <v>147</v>
      </c>
      <c r="V162" s="20">
        <f>V163</f>
        <v>12</v>
      </c>
      <c r="W162" s="20">
        <f>W163</f>
        <v>10</v>
      </c>
      <c r="X162" s="20">
        <f>X163</f>
        <v>2</v>
      </c>
      <c r="Y162" s="20">
        <f>Y163</f>
        <v>7733</v>
      </c>
      <c r="Z162" s="35">
        <f>Z163</f>
        <v>6186</v>
      </c>
      <c r="AA162" s="35">
        <v>0</v>
      </c>
      <c r="AB162" s="35">
        <f>AB163</f>
        <v>6186</v>
      </c>
      <c r="AC162" s="35">
        <f>AC163</f>
        <v>2408</v>
      </c>
      <c r="AD162" s="35">
        <f>AD163</f>
        <v>3778</v>
      </c>
      <c r="AE162" s="35">
        <f>AE163</f>
        <v>0</v>
      </c>
      <c r="AF162" s="36"/>
      <c r="AG162" s="32">
        <v>1</v>
      </c>
      <c r="AI162" s="47">
        <f>AI163</f>
        <v>2408.08</v>
      </c>
    </row>
    <row r="163" spans="1:35" s="4" customFormat="1" ht="27" hidden="1" customHeight="1">
      <c r="A163" s="17" t="s">
        <v>190</v>
      </c>
      <c r="B163" s="22" t="str">
        <f>VLOOKUP(A163,[1]Sheet2!$AQ$1:$AR$250,2,FALSE)</f>
        <v>441226000</v>
      </c>
      <c r="C163" s="23">
        <v>50592</v>
      </c>
      <c r="D163" s="23">
        <v>35684</v>
      </c>
      <c r="E163" s="23">
        <f>VLOOKUP(A163,[1]Sheet2!$AM$2:$AO$125,2,FALSE)</f>
        <v>82</v>
      </c>
      <c r="F163" s="23">
        <v>14908</v>
      </c>
      <c r="G163" s="23">
        <f>VLOOKUP(A163,[1]Sheet2!$AM$2:$AO$125,3,FALSE)</f>
        <v>14</v>
      </c>
      <c r="H163" s="24">
        <v>1150</v>
      </c>
      <c r="I163" s="24">
        <v>1950</v>
      </c>
      <c r="J163" s="26">
        <v>0.8</v>
      </c>
      <c r="K163" s="23">
        <f t="shared" si="142"/>
        <v>7011</v>
      </c>
      <c r="L163" s="23">
        <f t="shared" si="143"/>
        <v>5609</v>
      </c>
      <c r="M163" s="23">
        <f t="shared" si="144"/>
        <v>1402</v>
      </c>
      <c r="N163" s="23">
        <v>112</v>
      </c>
      <c r="O163" s="23">
        <v>4819</v>
      </c>
      <c r="P163" s="23">
        <f>N163*100-O163</f>
        <v>6381</v>
      </c>
      <c r="Q163" s="18">
        <v>1150</v>
      </c>
      <c r="R163" s="31">
        <v>0.8</v>
      </c>
      <c r="S163" s="23">
        <f>ROUND(P163*Q163/10000,0)</f>
        <v>734</v>
      </c>
      <c r="T163" s="23">
        <f>ROUND(P163*Q163*R163/10000,0)</f>
        <v>587</v>
      </c>
      <c r="U163" s="23">
        <f>S163-T163</f>
        <v>147</v>
      </c>
      <c r="V163" s="23">
        <f>ROUND((E163*H163+G163*I163)/10000,0)</f>
        <v>12</v>
      </c>
      <c r="W163" s="23">
        <f>ROUND((E163*H163+G163*I163)*J163/10000,0)</f>
        <v>10</v>
      </c>
      <c r="X163" s="23">
        <f>V163-W163</f>
        <v>2</v>
      </c>
      <c r="Y163" s="23">
        <f>K163+S163-V163</f>
        <v>7733</v>
      </c>
      <c r="Z163" s="37">
        <f>L163+T163-W163</f>
        <v>6186</v>
      </c>
      <c r="AA163" s="37">
        <v>0</v>
      </c>
      <c r="AB163" s="37">
        <f>Z163+AA163</f>
        <v>6186</v>
      </c>
      <c r="AC163" s="37">
        <f>ROUND(498337/$AB$8*AB163,0)</f>
        <v>2408</v>
      </c>
      <c r="AD163" s="37">
        <f>AB163-AC163</f>
        <v>3778</v>
      </c>
      <c r="AE163" s="37"/>
      <c r="AF163" s="38"/>
      <c r="AG163" s="32"/>
      <c r="AI163" s="48">
        <f>ROUND(498337/$AB$8*AB163,2)</f>
        <v>2408.08</v>
      </c>
    </row>
    <row r="164" spans="1:35" s="4" customFormat="1" ht="27" hidden="1" customHeight="1">
      <c r="A164" s="19" t="s">
        <v>191</v>
      </c>
      <c r="B164" s="19"/>
      <c r="C164" s="20">
        <v>53012</v>
      </c>
      <c r="D164" s="20">
        <v>36746</v>
      </c>
      <c r="E164" s="20">
        <f>SUM(E165)</f>
        <v>81</v>
      </c>
      <c r="F164" s="20">
        <v>16266</v>
      </c>
      <c r="G164" s="20">
        <f>SUM(G165)</f>
        <v>38</v>
      </c>
      <c r="H164" s="21">
        <v>1150</v>
      </c>
      <c r="I164" s="21">
        <v>1950</v>
      </c>
      <c r="J164" s="27">
        <v>0.8</v>
      </c>
      <c r="K164" s="20">
        <f t="shared" si="142"/>
        <v>7398</v>
      </c>
      <c r="L164" s="20">
        <f t="shared" si="143"/>
        <v>5918</v>
      </c>
      <c r="M164" s="20">
        <f t="shared" si="144"/>
        <v>1480</v>
      </c>
      <c r="N164" s="20">
        <v>98</v>
      </c>
      <c r="O164" s="20">
        <v>4203</v>
      </c>
      <c r="P164" s="20">
        <f>SUM(P165)</f>
        <v>5597</v>
      </c>
      <c r="Q164" s="30">
        <v>1150</v>
      </c>
      <c r="R164" s="27">
        <v>0.8</v>
      </c>
      <c r="S164" s="20">
        <f>SUM(S165)</f>
        <v>644</v>
      </c>
      <c r="T164" s="20">
        <f>SUM(T165)</f>
        <v>515</v>
      </c>
      <c r="U164" s="20">
        <f>SUM(U165)</f>
        <v>129</v>
      </c>
      <c r="V164" s="20">
        <f>V165</f>
        <v>17</v>
      </c>
      <c r="W164" s="20">
        <f>W165</f>
        <v>13</v>
      </c>
      <c r="X164" s="20">
        <f>X165</f>
        <v>4</v>
      </c>
      <c r="Y164" s="20">
        <f>Y165</f>
        <v>8025</v>
      </c>
      <c r="Z164" s="35">
        <f>Z165</f>
        <v>6420</v>
      </c>
      <c r="AA164" s="35">
        <v>-14</v>
      </c>
      <c r="AB164" s="35">
        <f>AB165</f>
        <v>6406</v>
      </c>
      <c r="AC164" s="35">
        <f>AC165</f>
        <v>2494</v>
      </c>
      <c r="AD164" s="35">
        <f>AD165</f>
        <v>3912</v>
      </c>
      <c r="AE164" s="35">
        <f>AE165</f>
        <v>0</v>
      </c>
      <c r="AF164" s="36"/>
      <c r="AG164" s="32">
        <v>1</v>
      </c>
      <c r="AI164" s="47">
        <f>AI165</f>
        <v>2493.7199999999998</v>
      </c>
    </row>
    <row r="165" spans="1:35" s="4" customFormat="1" ht="27" hidden="1" customHeight="1">
      <c r="A165" s="17" t="s">
        <v>191</v>
      </c>
      <c r="B165" s="22" t="str">
        <f>VLOOKUP(A165,[1]Sheet2!$AQ$1:$AR$250,2,FALSE)</f>
        <v>441225000</v>
      </c>
      <c r="C165" s="23">
        <v>53012</v>
      </c>
      <c r="D165" s="23">
        <v>36746</v>
      </c>
      <c r="E165" s="23">
        <f>VLOOKUP(A165,[1]Sheet2!$AM$2:$AO$125,2,FALSE)</f>
        <v>81</v>
      </c>
      <c r="F165" s="23">
        <v>16266</v>
      </c>
      <c r="G165" s="23">
        <f>VLOOKUP(A165,[1]Sheet2!$AM$2:$AO$125,3,FALSE)</f>
        <v>38</v>
      </c>
      <c r="H165" s="24">
        <v>1150</v>
      </c>
      <c r="I165" s="24">
        <v>1950</v>
      </c>
      <c r="J165" s="26">
        <v>0.8</v>
      </c>
      <c r="K165" s="23">
        <f t="shared" si="142"/>
        <v>7398</v>
      </c>
      <c r="L165" s="23">
        <f t="shared" si="143"/>
        <v>5918</v>
      </c>
      <c r="M165" s="23">
        <f t="shared" si="144"/>
        <v>1480</v>
      </c>
      <c r="N165" s="23">
        <v>98</v>
      </c>
      <c r="O165" s="23">
        <v>4203</v>
      </c>
      <c r="P165" s="23">
        <f>N165*100-O165</f>
        <v>5597</v>
      </c>
      <c r="Q165" s="18">
        <v>1150</v>
      </c>
      <c r="R165" s="31">
        <v>0.8</v>
      </c>
      <c r="S165" s="23">
        <f>ROUND(P165*Q165/10000,0)</f>
        <v>644</v>
      </c>
      <c r="T165" s="23">
        <f>ROUND(P165*Q165*R165/10000,0)</f>
        <v>515</v>
      </c>
      <c r="U165" s="23">
        <f>S165-T165</f>
        <v>129</v>
      </c>
      <c r="V165" s="23">
        <f>ROUND((E165*H165+G165*I165)/10000,0)</f>
        <v>17</v>
      </c>
      <c r="W165" s="23">
        <f>ROUND((E165*H165+G165*I165)*J165/10000,0)</f>
        <v>13</v>
      </c>
      <c r="X165" s="23">
        <f>V165-W165</f>
        <v>4</v>
      </c>
      <c r="Y165" s="23">
        <f>K165+S165-V165</f>
        <v>8025</v>
      </c>
      <c r="Z165" s="37">
        <f>L165+T165-W165</f>
        <v>6420</v>
      </c>
      <c r="AA165" s="37">
        <v>-14</v>
      </c>
      <c r="AB165" s="37">
        <f>Z165+AA165</f>
        <v>6406</v>
      </c>
      <c r="AC165" s="37">
        <f>ROUND(498337/$AB$8*AB165,0)</f>
        <v>2494</v>
      </c>
      <c r="AD165" s="37">
        <f>AB165-AC165</f>
        <v>3912</v>
      </c>
      <c r="AE165" s="37"/>
      <c r="AF165" s="38"/>
      <c r="AG165" s="32"/>
      <c r="AI165" s="48">
        <f>ROUND(498337/$AB$8*AB165,2)</f>
        <v>2493.7199999999998</v>
      </c>
    </row>
    <row r="166" spans="1:35" s="4" customFormat="1" ht="27" hidden="1" customHeight="1">
      <c r="A166" s="19" t="s">
        <v>192</v>
      </c>
      <c r="B166" s="19"/>
      <c r="C166" s="20">
        <v>133462</v>
      </c>
      <c r="D166" s="20">
        <v>91600</v>
      </c>
      <c r="E166" s="20">
        <f>SUM(E167)</f>
        <v>335</v>
      </c>
      <c r="F166" s="20">
        <v>41862</v>
      </c>
      <c r="G166" s="20">
        <f>SUM(G167)</f>
        <v>152</v>
      </c>
      <c r="H166" s="21">
        <v>1150</v>
      </c>
      <c r="I166" s="21">
        <v>1950</v>
      </c>
      <c r="J166" s="27">
        <v>0.8</v>
      </c>
      <c r="K166" s="20">
        <f t="shared" si="142"/>
        <v>18697</v>
      </c>
      <c r="L166" s="20">
        <f t="shared" si="143"/>
        <v>14958</v>
      </c>
      <c r="M166" s="20">
        <f t="shared" si="144"/>
        <v>3739</v>
      </c>
      <c r="N166" s="20">
        <v>126</v>
      </c>
      <c r="O166" s="20">
        <v>6433</v>
      </c>
      <c r="P166" s="20">
        <f>SUM(P167)</f>
        <v>6167</v>
      </c>
      <c r="Q166" s="30">
        <v>1150</v>
      </c>
      <c r="R166" s="27">
        <v>0.8</v>
      </c>
      <c r="S166" s="20">
        <f>SUM(S167)</f>
        <v>709</v>
      </c>
      <c r="T166" s="20">
        <f>SUM(T167)</f>
        <v>567</v>
      </c>
      <c r="U166" s="20">
        <f>SUM(U167)</f>
        <v>142</v>
      </c>
      <c r="V166" s="20">
        <f>V167</f>
        <v>68</v>
      </c>
      <c r="W166" s="20">
        <f>W167</f>
        <v>55</v>
      </c>
      <c r="X166" s="20">
        <f>X167</f>
        <v>13</v>
      </c>
      <c r="Y166" s="20">
        <f>Y167</f>
        <v>19338</v>
      </c>
      <c r="Z166" s="35">
        <f>Z167</f>
        <v>15470</v>
      </c>
      <c r="AA166" s="35">
        <v>0</v>
      </c>
      <c r="AB166" s="35">
        <f>AB167</f>
        <v>15470</v>
      </c>
      <c r="AC166" s="35">
        <f>AC167</f>
        <v>6022</v>
      </c>
      <c r="AD166" s="35">
        <f>AD167</f>
        <v>9448</v>
      </c>
      <c r="AE166" s="35">
        <f>AE167</f>
        <v>0</v>
      </c>
      <c r="AF166" s="36"/>
      <c r="AG166" s="32">
        <v>1</v>
      </c>
      <c r="AI166" s="47">
        <f>AI167</f>
        <v>6022.14</v>
      </c>
    </row>
    <row r="167" spans="1:35" s="4" customFormat="1" ht="27" hidden="1" customHeight="1">
      <c r="A167" s="17" t="s">
        <v>192</v>
      </c>
      <c r="B167" s="22" t="str">
        <f>VLOOKUP(A167,[1]Sheet2!$AQ$1:$AR$250,2,FALSE)</f>
        <v>441224000</v>
      </c>
      <c r="C167" s="23">
        <v>133462</v>
      </c>
      <c r="D167" s="23">
        <v>91600</v>
      </c>
      <c r="E167" s="23">
        <f>VLOOKUP(A167,[1]Sheet2!$AM$2:$AO$125,2,FALSE)</f>
        <v>335</v>
      </c>
      <c r="F167" s="23">
        <v>41862</v>
      </c>
      <c r="G167" s="23">
        <f>VLOOKUP(A167,[1]Sheet2!$AM$2:$AO$125,3,FALSE)</f>
        <v>152</v>
      </c>
      <c r="H167" s="24">
        <v>1150</v>
      </c>
      <c r="I167" s="24">
        <v>1950</v>
      </c>
      <c r="J167" s="26">
        <v>0.8</v>
      </c>
      <c r="K167" s="23">
        <f t="shared" si="142"/>
        <v>18697</v>
      </c>
      <c r="L167" s="23">
        <f t="shared" si="143"/>
        <v>14958</v>
      </c>
      <c r="M167" s="23">
        <f t="shared" si="144"/>
        <v>3739</v>
      </c>
      <c r="N167" s="23">
        <v>126</v>
      </c>
      <c r="O167" s="23">
        <v>6433</v>
      </c>
      <c r="P167" s="23">
        <f>N167*100-O167</f>
        <v>6167</v>
      </c>
      <c r="Q167" s="18">
        <v>1150</v>
      </c>
      <c r="R167" s="31">
        <v>0.8</v>
      </c>
      <c r="S167" s="23">
        <f>ROUND(P167*Q167/10000,0)</f>
        <v>709</v>
      </c>
      <c r="T167" s="23">
        <f>ROUND(P167*Q167*R167/10000,0)</f>
        <v>567</v>
      </c>
      <c r="U167" s="23">
        <f>S167-T167</f>
        <v>142</v>
      </c>
      <c r="V167" s="23">
        <f>ROUND((E167*H167+G167*I167)/10000,0)</f>
        <v>68</v>
      </c>
      <c r="W167" s="23">
        <f>ROUND((E167*H167+G167*I167)*J167/10000,0)</f>
        <v>55</v>
      </c>
      <c r="X167" s="23">
        <f>V167-W167</f>
        <v>13</v>
      </c>
      <c r="Y167" s="23">
        <f>K167+S167-V167</f>
        <v>19338</v>
      </c>
      <c r="Z167" s="37">
        <f>L167+T167-W167</f>
        <v>15470</v>
      </c>
      <c r="AA167" s="37">
        <v>0</v>
      </c>
      <c r="AB167" s="37">
        <f>Z167+AA167</f>
        <v>15470</v>
      </c>
      <c r="AC167" s="37">
        <f>ROUND(498337/$AB$8*AB167,0)</f>
        <v>6022</v>
      </c>
      <c r="AD167" s="37">
        <f>AB167-AC167</f>
        <v>9448</v>
      </c>
      <c r="AE167" s="37"/>
      <c r="AF167" s="38"/>
      <c r="AG167" s="32"/>
      <c r="AI167" s="48">
        <f>ROUND(498337/$AB$8*AB167,2)</f>
        <v>6022.14</v>
      </c>
    </row>
    <row r="168" spans="1:35" s="4" customFormat="1" ht="27" hidden="1" customHeight="1">
      <c r="A168" s="19" t="s">
        <v>193</v>
      </c>
      <c r="B168" s="19"/>
      <c r="C168" s="20">
        <v>375803</v>
      </c>
      <c r="D168" s="20">
        <v>274375</v>
      </c>
      <c r="E168" s="20">
        <f>SUM(E169:E174)</f>
        <v>547</v>
      </c>
      <c r="F168" s="20">
        <v>101428</v>
      </c>
      <c r="G168" s="20">
        <f>SUM(G169:G174)</f>
        <v>193</v>
      </c>
      <c r="H168" s="21">
        <v>1150</v>
      </c>
      <c r="I168" s="21">
        <v>1950</v>
      </c>
      <c r="J168" s="27" t="s">
        <v>48</v>
      </c>
      <c r="K168" s="20">
        <f t="shared" si="142"/>
        <v>51332</v>
      </c>
      <c r="L168" s="20">
        <f>SUM(L169:L174)</f>
        <v>39663</v>
      </c>
      <c r="M168" s="20">
        <f t="shared" si="144"/>
        <v>11669</v>
      </c>
      <c r="N168" s="20">
        <v>254</v>
      </c>
      <c r="O168" s="20">
        <v>7248</v>
      </c>
      <c r="P168" s="20">
        <f>SUM(P169:P174)</f>
        <v>18152</v>
      </c>
      <c r="Q168" s="30">
        <v>1150</v>
      </c>
      <c r="R168" s="27" t="s">
        <v>48</v>
      </c>
      <c r="S168" s="20">
        <f t="shared" ref="S168:Z168" si="146">SUM(S169:S174)</f>
        <v>2087</v>
      </c>
      <c r="T168" s="20">
        <f t="shared" si="146"/>
        <v>1932</v>
      </c>
      <c r="U168" s="20">
        <f t="shared" si="146"/>
        <v>155</v>
      </c>
      <c r="V168" s="20">
        <f t="shared" si="146"/>
        <v>99</v>
      </c>
      <c r="W168" s="20">
        <f t="shared" si="146"/>
        <v>87</v>
      </c>
      <c r="X168" s="20">
        <f t="shared" si="146"/>
        <v>12</v>
      </c>
      <c r="Y168" s="20">
        <f t="shared" si="146"/>
        <v>53320</v>
      </c>
      <c r="Z168" s="35">
        <f t="shared" si="146"/>
        <v>41508</v>
      </c>
      <c r="AA168" s="35">
        <v>-618</v>
      </c>
      <c r="AB168" s="35">
        <f>SUM(AB169:AB174)</f>
        <v>41463</v>
      </c>
      <c r="AC168" s="35">
        <f>SUM(AC169:AC174)</f>
        <v>16141</v>
      </c>
      <c r="AD168" s="35">
        <f>SUM(AD169:AD174)</f>
        <v>25322</v>
      </c>
      <c r="AE168" s="35">
        <f>SUM(AE169:AE174)</f>
        <v>-573</v>
      </c>
      <c r="AF168" s="36"/>
      <c r="AG168" s="32">
        <v>1</v>
      </c>
      <c r="AI168" s="47">
        <f>SUM(AI169:AI174)</f>
        <v>16140.660000000002</v>
      </c>
    </row>
    <row r="169" spans="1:35" s="4" customFormat="1" ht="27" hidden="1" customHeight="1">
      <c r="A169" s="22" t="s">
        <v>194</v>
      </c>
      <c r="B169" s="22" t="str">
        <f>VLOOKUP(A169,[1]Sheet2!$AQ$1:$AR$250,2,FALSE)</f>
        <v>441800000</v>
      </c>
      <c r="C169" s="23">
        <v>465</v>
      </c>
      <c r="D169" s="23">
        <v>193</v>
      </c>
      <c r="E169" s="23">
        <v>0</v>
      </c>
      <c r="F169" s="23">
        <v>272</v>
      </c>
      <c r="G169" s="23">
        <v>0</v>
      </c>
      <c r="H169" s="24">
        <v>1150</v>
      </c>
      <c r="I169" s="24">
        <v>1950</v>
      </c>
      <c r="J169" s="26">
        <v>0.6</v>
      </c>
      <c r="K169" s="23">
        <f t="shared" si="142"/>
        <v>75</v>
      </c>
      <c r="L169" s="23">
        <f t="shared" ref="L169:L180" si="147">ROUND((H169*D169*J169+I169*F169*J169)/10000,0)</f>
        <v>45</v>
      </c>
      <c r="M169" s="23">
        <f t="shared" si="144"/>
        <v>30</v>
      </c>
      <c r="N169" s="23">
        <v>0</v>
      </c>
      <c r="O169" s="23">
        <v>0</v>
      </c>
      <c r="P169" s="23">
        <f t="shared" ref="P169:P174" si="148">N169*100-O169</f>
        <v>0</v>
      </c>
      <c r="Q169" s="18">
        <v>1150</v>
      </c>
      <c r="R169" s="31">
        <v>0.6</v>
      </c>
      <c r="S169" s="23">
        <f t="shared" ref="S169:S174" si="149">ROUND(P169*Q169/10000,0)</f>
        <v>0</v>
      </c>
      <c r="T169" s="23">
        <f t="shared" ref="T169:T174" si="150">ROUND(P169*Q169*R169/10000,0)</f>
        <v>0</v>
      </c>
      <c r="U169" s="23">
        <f t="shared" ref="U169:U174" si="151">S169-T169</f>
        <v>0</v>
      </c>
      <c r="V169" s="23">
        <f t="shared" ref="V169:V174" si="152">ROUND((E169*H169+G169*I169)/10000,0)</f>
        <v>0</v>
      </c>
      <c r="W169" s="23">
        <f t="shared" ref="W169:W174" si="153">ROUND((E169*H169+G169*I169)*J169/10000,0)</f>
        <v>0</v>
      </c>
      <c r="X169" s="23">
        <f t="shared" ref="X169:X174" si="154">V169-W169</f>
        <v>0</v>
      </c>
      <c r="Y169" s="23">
        <f t="shared" ref="Y169:Y174" si="155">K169+S169-V169</f>
        <v>75</v>
      </c>
      <c r="Z169" s="37">
        <f t="shared" ref="Z169:Z174" si="156">L169+T169-W169</f>
        <v>45</v>
      </c>
      <c r="AA169" s="37">
        <v>-618</v>
      </c>
      <c r="AB169" s="37">
        <v>0</v>
      </c>
      <c r="AC169" s="37">
        <f t="shared" ref="AC169:AC174" si="157">ROUND(498337/$AB$8*AB169,0)</f>
        <v>0</v>
      </c>
      <c r="AD169" s="37">
        <f t="shared" ref="AD169:AD174" si="158">AB169-AC169</f>
        <v>0</v>
      </c>
      <c r="AE169" s="37">
        <f>Z169+AA169</f>
        <v>-573</v>
      </c>
      <c r="AF169" s="38"/>
      <c r="AG169" s="32"/>
      <c r="AI169" s="48">
        <f t="shared" ref="AI169:AI174" si="159">ROUND(498337/$AB$8*AB169,2)</f>
        <v>0</v>
      </c>
    </row>
    <row r="170" spans="1:35" s="4" customFormat="1" ht="27" hidden="1" customHeight="1">
      <c r="A170" s="53" t="s">
        <v>195</v>
      </c>
      <c r="B170" s="22" t="str">
        <f>VLOOKUP(A170,[1]Sheet2!$AQ$1:$AR$250,2,FALSE)</f>
        <v>441802000</v>
      </c>
      <c r="C170" s="23">
        <v>145578</v>
      </c>
      <c r="D170" s="23">
        <v>107149</v>
      </c>
      <c r="E170" s="23">
        <f>VLOOKUP(A170,[1]Sheet2!$AM$2:$AO$125,2,FALSE)</f>
        <v>87</v>
      </c>
      <c r="F170" s="23">
        <v>38429</v>
      </c>
      <c r="G170" s="23">
        <f>VLOOKUP(A170,[1]Sheet2!$AM$2:$AO$125,3,FALSE)</f>
        <v>32</v>
      </c>
      <c r="H170" s="24">
        <v>1150</v>
      </c>
      <c r="I170" s="24">
        <v>1950</v>
      </c>
      <c r="J170" s="26">
        <v>0.6</v>
      </c>
      <c r="K170" s="23">
        <f t="shared" si="142"/>
        <v>19816</v>
      </c>
      <c r="L170" s="23">
        <f t="shared" si="147"/>
        <v>11889</v>
      </c>
      <c r="M170" s="23">
        <f t="shared" si="144"/>
        <v>7927</v>
      </c>
      <c r="N170" s="23">
        <v>5</v>
      </c>
      <c r="O170" s="23">
        <v>345</v>
      </c>
      <c r="P170" s="23">
        <f t="shared" si="148"/>
        <v>155</v>
      </c>
      <c r="Q170" s="18">
        <v>1150</v>
      </c>
      <c r="R170" s="31">
        <v>0.6</v>
      </c>
      <c r="S170" s="23">
        <f t="shared" si="149"/>
        <v>18</v>
      </c>
      <c r="T170" s="23">
        <f t="shared" si="150"/>
        <v>11</v>
      </c>
      <c r="U170" s="23">
        <f t="shared" si="151"/>
        <v>7</v>
      </c>
      <c r="V170" s="23">
        <f t="shared" si="152"/>
        <v>16</v>
      </c>
      <c r="W170" s="23">
        <f t="shared" si="153"/>
        <v>10</v>
      </c>
      <c r="X170" s="23">
        <f t="shared" si="154"/>
        <v>6</v>
      </c>
      <c r="Y170" s="23">
        <f t="shared" si="155"/>
        <v>19818</v>
      </c>
      <c r="Z170" s="37">
        <f t="shared" si="156"/>
        <v>11890</v>
      </c>
      <c r="AA170" s="37">
        <v>0</v>
      </c>
      <c r="AB170" s="37">
        <f>Z170+AA170</f>
        <v>11890</v>
      </c>
      <c r="AC170" s="37">
        <f t="shared" si="157"/>
        <v>4629</v>
      </c>
      <c r="AD170" s="37">
        <f t="shared" si="158"/>
        <v>7261</v>
      </c>
      <c r="AE170" s="37"/>
      <c r="AF170" s="38"/>
      <c r="AG170" s="32"/>
      <c r="AI170" s="48">
        <f t="shared" si="159"/>
        <v>4628.5200000000004</v>
      </c>
    </row>
    <row r="171" spans="1:35" s="4" customFormat="1" ht="27" hidden="1" customHeight="1">
      <c r="A171" s="53" t="s">
        <v>196</v>
      </c>
      <c r="B171" s="22" t="str">
        <f>VLOOKUP(A171,[1]Sheet2!$AQ$1:$AR$250,2,FALSE)</f>
        <v>441803000</v>
      </c>
      <c r="C171" s="23">
        <v>88714</v>
      </c>
      <c r="D171" s="23">
        <v>63771</v>
      </c>
      <c r="E171" s="23">
        <f>VLOOKUP(A171,[1]Sheet2!$AM$2:$AO$125,2,FALSE)</f>
        <v>135</v>
      </c>
      <c r="F171" s="23">
        <v>24943</v>
      </c>
      <c r="G171" s="23">
        <f>VLOOKUP(A171,[1]Sheet2!$AM$2:$AO$125,3,FALSE)</f>
        <v>35</v>
      </c>
      <c r="H171" s="24">
        <v>1150</v>
      </c>
      <c r="I171" s="24">
        <v>1950</v>
      </c>
      <c r="J171" s="26">
        <v>0.8</v>
      </c>
      <c r="K171" s="23">
        <f t="shared" si="142"/>
        <v>12198</v>
      </c>
      <c r="L171" s="23">
        <f t="shared" si="147"/>
        <v>9758</v>
      </c>
      <c r="M171" s="23">
        <f t="shared" si="144"/>
        <v>2440</v>
      </c>
      <c r="N171" s="23">
        <v>63</v>
      </c>
      <c r="O171" s="23">
        <v>1453</v>
      </c>
      <c r="P171" s="23">
        <f t="shared" si="148"/>
        <v>4847</v>
      </c>
      <c r="Q171" s="18">
        <v>1150</v>
      </c>
      <c r="R171" s="31">
        <v>0.8</v>
      </c>
      <c r="S171" s="23">
        <f t="shared" si="149"/>
        <v>557</v>
      </c>
      <c r="T171" s="23">
        <f t="shared" si="150"/>
        <v>446</v>
      </c>
      <c r="U171" s="23">
        <f t="shared" si="151"/>
        <v>111</v>
      </c>
      <c r="V171" s="23">
        <f t="shared" si="152"/>
        <v>22</v>
      </c>
      <c r="W171" s="23">
        <f t="shared" si="153"/>
        <v>18</v>
      </c>
      <c r="X171" s="23">
        <f t="shared" si="154"/>
        <v>4</v>
      </c>
      <c r="Y171" s="23">
        <f t="shared" si="155"/>
        <v>12733</v>
      </c>
      <c r="Z171" s="37">
        <f t="shared" si="156"/>
        <v>10186</v>
      </c>
      <c r="AA171" s="37">
        <v>0</v>
      </c>
      <c r="AB171" s="37">
        <f>Z171+AA171</f>
        <v>10186</v>
      </c>
      <c r="AC171" s="37">
        <f t="shared" si="157"/>
        <v>3965</v>
      </c>
      <c r="AD171" s="37">
        <f t="shared" si="158"/>
        <v>6221</v>
      </c>
      <c r="AE171" s="37"/>
      <c r="AF171" s="38"/>
      <c r="AG171" s="32"/>
      <c r="AI171" s="48">
        <f t="shared" si="159"/>
        <v>3965.19</v>
      </c>
    </row>
    <row r="172" spans="1:35" s="4" customFormat="1" ht="27" hidden="1" customHeight="1">
      <c r="A172" s="53" t="s">
        <v>197</v>
      </c>
      <c r="B172" s="22" t="str">
        <f>VLOOKUP(A172,[1]Sheet2!$AQ$1:$AR$250,2,FALSE)</f>
        <v>441882000</v>
      </c>
      <c r="C172" s="23">
        <v>48922</v>
      </c>
      <c r="D172" s="23">
        <v>35471</v>
      </c>
      <c r="E172" s="23">
        <f>VLOOKUP(A172,[1]Sheet2!$AM$2:$AO$125,2,FALSE)</f>
        <v>150</v>
      </c>
      <c r="F172" s="23">
        <v>13451</v>
      </c>
      <c r="G172" s="23">
        <f>VLOOKUP(A172,[1]Sheet2!$AM$2:$AO$125,3,FALSE)</f>
        <v>47</v>
      </c>
      <c r="H172" s="24">
        <v>1150</v>
      </c>
      <c r="I172" s="24">
        <v>1950</v>
      </c>
      <c r="J172" s="26">
        <v>1</v>
      </c>
      <c r="K172" s="23">
        <f t="shared" si="142"/>
        <v>6702</v>
      </c>
      <c r="L172" s="23">
        <f t="shared" si="147"/>
        <v>6702</v>
      </c>
      <c r="M172" s="23">
        <f t="shared" si="144"/>
        <v>0</v>
      </c>
      <c r="N172" s="23">
        <v>77</v>
      </c>
      <c r="O172" s="23">
        <v>2775</v>
      </c>
      <c r="P172" s="23">
        <f t="shared" si="148"/>
        <v>4925</v>
      </c>
      <c r="Q172" s="18">
        <v>1150</v>
      </c>
      <c r="R172" s="31">
        <v>1</v>
      </c>
      <c r="S172" s="23">
        <f t="shared" si="149"/>
        <v>566</v>
      </c>
      <c r="T172" s="23">
        <f t="shared" si="150"/>
        <v>566</v>
      </c>
      <c r="U172" s="23">
        <f t="shared" si="151"/>
        <v>0</v>
      </c>
      <c r="V172" s="23">
        <f t="shared" si="152"/>
        <v>26</v>
      </c>
      <c r="W172" s="23">
        <f t="shared" si="153"/>
        <v>26</v>
      </c>
      <c r="X172" s="23">
        <f t="shared" si="154"/>
        <v>0</v>
      </c>
      <c r="Y172" s="23">
        <f t="shared" si="155"/>
        <v>7242</v>
      </c>
      <c r="Z172" s="37">
        <f t="shared" si="156"/>
        <v>7242</v>
      </c>
      <c r="AA172" s="37">
        <v>0</v>
      </c>
      <c r="AB172" s="37">
        <f>Z172+AA172</f>
        <v>7242</v>
      </c>
      <c r="AC172" s="37">
        <f t="shared" si="157"/>
        <v>2819</v>
      </c>
      <c r="AD172" s="37">
        <f t="shared" si="158"/>
        <v>4423</v>
      </c>
      <c r="AE172" s="37"/>
      <c r="AF172" s="38"/>
      <c r="AG172" s="32"/>
      <c r="AI172" s="48">
        <f t="shared" si="159"/>
        <v>2819.16</v>
      </c>
    </row>
    <row r="173" spans="1:35" s="4" customFormat="1" ht="27" hidden="1" customHeight="1">
      <c r="A173" s="53" t="s">
        <v>198</v>
      </c>
      <c r="B173" s="22" t="str">
        <f>VLOOKUP(A173,[1]Sheet2!$AQ$1:$AR$250,2,FALSE)</f>
        <v>441821000</v>
      </c>
      <c r="C173" s="23">
        <v>46859</v>
      </c>
      <c r="D173" s="23">
        <v>34720</v>
      </c>
      <c r="E173" s="23">
        <f>VLOOKUP(A173,[1]Sheet2!$AM$2:$AO$125,2,FALSE)</f>
        <v>74</v>
      </c>
      <c r="F173" s="23">
        <v>12139</v>
      </c>
      <c r="G173" s="23">
        <f>VLOOKUP(A173,[1]Sheet2!$AM$2:$AO$125,3,FALSE)</f>
        <v>24</v>
      </c>
      <c r="H173" s="24">
        <v>1150</v>
      </c>
      <c r="I173" s="24">
        <v>1950</v>
      </c>
      <c r="J173" s="26">
        <v>0.8</v>
      </c>
      <c r="K173" s="23">
        <f t="shared" si="142"/>
        <v>6360</v>
      </c>
      <c r="L173" s="23">
        <f t="shared" si="147"/>
        <v>5088</v>
      </c>
      <c r="M173" s="23">
        <f t="shared" si="144"/>
        <v>1272</v>
      </c>
      <c r="N173" s="23">
        <v>21</v>
      </c>
      <c r="O173" s="23">
        <v>511</v>
      </c>
      <c r="P173" s="23">
        <f t="shared" si="148"/>
        <v>1589</v>
      </c>
      <c r="Q173" s="18">
        <v>1150</v>
      </c>
      <c r="R173" s="31">
        <v>0.8</v>
      </c>
      <c r="S173" s="23">
        <f t="shared" si="149"/>
        <v>183</v>
      </c>
      <c r="T173" s="23">
        <f t="shared" si="150"/>
        <v>146</v>
      </c>
      <c r="U173" s="23">
        <f t="shared" si="151"/>
        <v>37</v>
      </c>
      <c r="V173" s="23">
        <f t="shared" si="152"/>
        <v>13</v>
      </c>
      <c r="W173" s="23">
        <f t="shared" si="153"/>
        <v>11</v>
      </c>
      <c r="X173" s="23">
        <f t="shared" si="154"/>
        <v>2</v>
      </c>
      <c r="Y173" s="23">
        <f t="shared" si="155"/>
        <v>6530</v>
      </c>
      <c r="Z173" s="37">
        <f t="shared" si="156"/>
        <v>5223</v>
      </c>
      <c r="AA173" s="37">
        <v>0</v>
      </c>
      <c r="AB173" s="37">
        <f>Z173+AA173</f>
        <v>5223</v>
      </c>
      <c r="AC173" s="37">
        <f t="shared" si="157"/>
        <v>2033</v>
      </c>
      <c r="AD173" s="37">
        <f t="shared" si="158"/>
        <v>3190</v>
      </c>
      <c r="AE173" s="37"/>
      <c r="AF173" s="38"/>
      <c r="AG173" s="32"/>
      <c r="AI173" s="48">
        <f t="shared" si="159"/>
        <v>2033.2</v>
      </c>
    </row>
    <row r="174" spans="1:35" s="4" customFormat="1" ht="27" hidden="1" customHeight="1">
      <c r="A174" s="17" t="s">
        <v>199</v>
      </c>
      <c r="B174" s="22" t="str">
        <f>VLOOKUP(A174,[1]Sheet2!$AQ$1:$AR$250,2,FALSE)</f>
        <v>441823000</v>
      </c>
      <c r="C174" s="23">
        <v>45265</v>
      </c>
      <c r="D174" s="23">
        <v>33071</v>
      </c>
      <c r="E174" s="23">
        <f>VLOOKUP(A174,[1]Sheet2!$AM$2:$AO$125,2,FALSE)</f>
        <v>101</v>
      </c>
      <c r="F174" s="23">
        <v>12194</v>
      </c>
      <c r="G174" s="23">
        <f>VLOOKUP(A174,[1]Sheet2!$AM$2:$AO$125,3,FALSE)</f>
        <v>55</v>
      </c>
      <c r="H174" s="24">
        <v>1150</v>
      </c>
      <c r="I174" s="24">
        <v>1950</v>
      </c>
      <c r="J174" s="26">
        <v>1</v>
      </c>
      <c r="K174" s="23">
        <f t="shared" si="142"/>
        <v>6181</v>
      </c>
      <c r="L174" s="23">
        <f t="shared" si="147"/>
        <v>6181</v>
      </c>
      <c r="M174" s="23">
        <f t="shared" si="144"/>
        <v>0</v>
      </c>
      <c r="N174" s="23">
        <v>88</v>
      </c>
      <c r="O174" s="23">
        <v>2164</v>
      </c>
      <c r="P174" s="23">
        <f t="shared" si="148"/>
        <v>6636</v>
      </c>
      <c r="Q174" s="18">
        <v>1150</v>
      </c>
      <c r="R174" s="31">
        <v>1</v>
      </c>
      <c r="S174" s="23">
        <f t="shared" si="149"/>
        <v>763</v>
      </c>
      <c r="T174" s="23">
        <f t="shared" si="150"/>
        <v>763</v>
      </c>
      <c r="U174" s="23">
        <f t="shared" si="151"/>
        <v>0</v>
      </c>
      <c r="V174" s="23">
        <f t="shared" si="152"/>
        <v>22</v>
      </c>
      <c r="W174" s="23">
        <f t="shared" si="153"/>
        <v>22</v>
      </c>
      <c r="X174" s="23">
        <f t="shared" si="154"/>
        <v>0</v>
      </c>
      <c r="Y174" s="23">
        <f t="shared" si="155"/>
        <v>6922</v>
      </c>
      <c r="Z174" s="37">
        <f t="shared" si="156"/>
        <v>6922</v>
      </c>
      <c r="AA174" s="37">
        <v>0</v>
      </c>
      <c r="AB174" s="37">
        <f>Z174+AA174</f>
        <v>6922</v>
      </c>
      <c r="AC174" s="37">
        <f t="shared" si="157"/>
        <v>2695</v>
      </c>
      <c r="AD174" s="37">
        <f t="shared" si="158"/>
        <v>4227</v>
      </c>
      <c r="AE174" s="37"/>
      <c r="AF174" s="38"/>
      <c r="AG174" s="32"/>
      <c r="AI174" s="48">
        <f t="shared" si="159"/>
        <v>2694.59</v>
      </c>
    </row>
    <row r="175" spans="1:35" s="4" customFormat="1" ht="27" hidden="1" customHeight="1">
      <c r="A175" s="19" t="s">
        <v>200</v>
      </c>
      <c r="B175" s="19"/>
      <c r="C175" s="20">
        <v>13238</v>
      </c>
      <c r="D175" s="20">
        <v>10092</v>
      </c>
      <c r="E175" s="20">
        <f>SUM(E176)</f>
        <v>51</v>
      </c>
      <c r="F175" s="20">
        <v>3146</v>
      </c>
      <c r="G175" s="20">
        <f>SUM(G176)</f>
        <v>11</v>
      </c>
      <c r="H175" s="21">
        <v>1150</v>
      </c>
      <c r="I175" s="21">
        <v>1950</v>
      </c>
      <c r="J175" s="27">
        <v>1</v>
      </c>
      <c r="K175" s="20">
        <f t="shared" si="142"/>
        <v>1774</v>
      </c>
      <c r="L175" s="20">
        <f t="shared" si="147"/>
        <v>1774</v>
      </c>
      <c r="M175" s="20">
        <f t="shared" si="144"/>
        <v>0</v>
      </c>
      <c r="N175" s="20">
        <v>16</v>
      </c>
      <c r="O175" s="20">
        <v>442</v>
      </c>
      <c r="P175" s="20">
        <f>SUM(P176)</f>
        <v>1158</v>
      </c>
      <c r="Q175" s="30">
        <v>1150</v>
      </c>
      <c r="R175" s="27">
        <v>1</v>
      </c>
      <c r="S175" s="20">
        <f>SUM(S176)</f>
        <v>133</v>
      </c>
      <c r="T175" s="20">
        <f>SUM(T176)</f>
        <v>133</v>
      </c>
      <c r="U175" s="20">
        <f>SUM(U176)</f>
        <v>0</v>
      </c>
      <c r="V175" s="20">
        <f>V176</f>
        <v>8</v>
      </c>
      <c r="W175" s="20">
        <f>W176</f>
        <v>8</v>
      </c>
      <c r="X175" s="20">
        <f>X176</f>
        <v>0</v>
      </c>
      <c r="Y175" s="20">
        <f>Y176</f>
        <v>1899</v>
      </c>
      <c r="Z175" s="35">
        <f>Z176</f>
        <v>1899</v>
      </c>
      <c r="AA175" s="35">
        <v>0</v>
      </c>
      <c r="AB175" s="35">
        <f>AB176</f>
        <v>1899</v>
      </c>
      <c r="AC175" s="35">
        <f>AC176</f>
        <v>739</v>
      </c>
      <c r="AD175" s="35">
        <f>AD176</f>
        <v>1160</v>
      </c>
      <c r="AE175" s="35">
        <f>AE176</f>
        <v>0</v>
      </c>
      <c r="AF175" s="36"/>
      <c r="AG175" s="32">
        <v>1</v>
      </c>
      <c r="AI175" s="47">
        <f>AI176</f>
        <v>739.24</v>
      </c>
    </row>
    <row r="176" spans="1:35" s="4" customFormat="1" ht="27" hidden="1" customHeight="1">
      <c r="A176" s="17" t="s">
        <v>200</v>
      </c>
      <c r="B176" s="22" t="s">
        <v>201</v>
      </c>
      <c r="C176" s="23">
        <v>13238</v>
      </c>
      <c r="D176" s="23">
        <v>10092</v>
      </c>
      <c r="E176" s="23">
        <f>VLOOKUP(A176,[1]Sheet2!$AM$2:$AO$125,2,FALSE)</f>
        <v>51</v>
      </c>
      <c r="F176" s="23">
        <v>3146</v>
      </c>
      <c r="G176" s="23">
        <f>VLOOKUP(A176,[1]Sheet2!$AM$2:$AO$125,3,FALSE)</f>
        <v>11</v>
      </c>
      <c r="H176" s="24">
        <v>1150</v>
      </c>
      <c r="I176" s="24">
        <v>1950</v>
      </c>
      <c r="J176" s="26">
        <v>1</v>
      </c>
      <c r="K176" s="23">
        <f t="shared" si="142"/>
        <v>1774</v>
      </c>
      <c r="L176" s="23">
        <f t="shared" si="147"/>
        <v>1774</v>
      </c>
      <c r="M176" s="23">
        <f t="shared" si="144"/>
        <v>0</v>
      </c>
      <c r="N176" s="23">
        <v>16</v>
      </c>
      <c r="O176" s="23">
        <v>442</v>
      </c>
      <c r="P176" s="23">
        <f>N176*100-O176</f>
        <v>1158</v>
      </c>
      <c r="Q176" s="18">
        <v>1150</v>
      </c>
      <c r="R176" s="31">
        <v>1</v>
      </c>
      <c r="S176" s="23">
        <f>ROUND(P176*Q176/10000,0)</f>
        <v>133</v>
      </c>
      <c r="T176" s="23">
        <f>ROUND(P176*Q176*R176/10000,0)</f>
        <v>133</v>
      </c>
      <c r="U176" s="23">
        <f>S176-T176</f>
        <v>0</v>
      </c>
      <c r="V176" s="23">
        <f>ROUND((E176*H176+G176*I176)/10000,0)</f>
        <v>8</v>
      </c>
      <c r="W176" s="23">
        <f>ROUND((E176*H176+G176*I176)*J176/10000,0)</f>
        <v>8</v>
      </c>
      <c r="X176" s="23">
        <f>V176-W176</f>
        <v>0</v>
      </c>
      <c r="Y176" s="23">
        <f>K176+S176-V176</f>
        <v>1899</v>
      </c>
      <c r="Z176" s="37">
        <f>L176+T176-W176</f>
        <v>1899</v>
      </c>
      <c r="AA176" s="37">
        <v>0</v>
      </c>
      <c r="AB176" s="37">
        <f>Z176+AA176</f>
        <v>1899</v>
      </c>
      <c r="AC176" s="37">
        <f>ROUND(498337/$AB$8*AB176,0)</f>
        <v>739</v>
      </c>
      <c r="AD176" s="37">
        <f>AB176-AC176</f>
        <v>1160</v>
      </c>
      <c r="AE176" s="37"/>
      <c r="AF176" s="38"/>
      <c r="AG176" s="32"/>
      <c r="AI176" s="48">
        <f>ROUND(498337/$AB$8*AB176,2)</f>
        <v>739.24</v>
      </c>
    </row>
    <row r="177" spans="1:35" s="4" customFormat="1" ht="27" hidden="1" customHeight="1">
      <c r="A177" s="19" t="s">
        <v>202</v>
      </c>
      <c r="B177" s="19"/>
      <c r="C177" s="20">
        <v>20715</v>
      </c>
      <c r="D177" s="20">
        <v>15479</v>
      </c>
      <c r="E177" s="20">
        <f>SUM(E178)</f>
        <v>70</v>
      </c>
      <c r="F177" s="20">
        <v>5236</v>
      </c>
      <c r="G177" s="20">
        <f>SUM(G178)</f>
        <v>40</v>
      </c>
      <c r="H177" s="21">
        <v>1150</v>
      </c>
      <c r="I177" s="21">
        <v>1950</v>
      </c>
      <c r="J177" s="27">
        <v>1</v>
      </c>
      <c r="K177" s="20">
        <f t="shared" si="142"/>
        <v>2801</v>
      </c>
      <c r="L177" s="20">
        <f t="shared" si="147"/>
        <v>2801</v>
      </c>
      <c r="M177" s="20">
        <f t="shared" si="144"/>
        <v>0</v>
      </c>
      <c r="N177" s="20">
        <v>50</v>
      </c>
      <c r="O177" s="20">
        <v>1099</v>
      </c>
      <c r="P177" s="20">
        <f>SUM(P178)</f>
        <v>3901</v>
      </c>
      <c r="Q177" s="30">
        <v>1150</v>
      </c>
      <c r="R177" s="27">
        <v>1</v>
      </c>
      <c r="S177" s="20">
        <f>SUM(S178)</f>
        <v>449</v>
      </c>
      <c r="T177" s="20">
        <f>SUM(T178)</f>
        <v>449</v>
      </c>
      <c r="U177" s="20">
        <f>SUM(U178)</f>
        <v>0</v>
      </c>
      <c r="V177" s="20">
        <f>V178</f>
        <v>16</v>
      </c>
      <c r="W177" s="20">
        <f>W178</f>
        <v>16</v>
      </c>
      <c r="X177" s="20">
        <f>X178</f>
        <v>0</v>
      </c>
      <c r="Y177" s="20">
        <f>Y178</f>
        <v>3234</v>
      </c>
      <c r="Z177" s="35">
        <f>Z178</f>
        <v>3234</v>
      </c>
      <c r="AA177" s="35">
        <v>0</v>
      </c>
      <c r="AB177" s="35">
        <f>AB178</f>
        <v>3234</v>
      </c>
      <c r="AC177" s="35">
        <f>AC178</f>
        <v>1259</v>
      </c>
      <c r="AD177" s="35">
        <f>AD178</f>
        <v>1975</v>
      </c>
      <c r="AE177" s="35">
        <f>AE178</f>
        <v>0</v>
      </c>
      <c r="AF177" s="36"/>
      <c r="AG177" s="32">
        <v>1</v>
      </c>
      <c r="AI177" s="47">
        <f>AI178</f>
        <v>1258.93</v>
      </c>
    </row>
    <row r="178" spans="1:35" s="4" customFormat="1" ht="27" hidden="1" customHeight="1">
      <c r="A178" s="17" t="s">
        <v>202</v>
      </c>
      <c r="B178" s="22" t="s">
        <v>203</v>
      </c>
      <c r="C178" s="23">
        <v>20715</v>
      </c>
      <c r="D178" s="23">
        <v>15479</v>
      </c>
      <c r="E178" s="23">
        <f>VLOOKUP(A178,[1]Sheet2!$AM$2:$AO$125,2,FALSE)</f>
        <v>70</v>
      </c>
      <c r="F178" s="23">
        <v>5236</v>
      </c>
      <c r="G178" s="23">
        <f>VLOOKUP(A178,[1]Sheet2!$AM$2:$AO$125,3,FALSE)</f>
        <v>40</v>
      </c>
      <c r="H178" s="24">
        <v>1150</v>
      </c>
      <c r="I178" s="24">
        <v>1950</v>
      </c>
      <c r="J178" s="26">
        <v>1</v>
      </c>
      <c r="K178" s="23">
        <f t="shared" si="142"/>
        <v>2801</v>
      </c>
      <c r="L178" s="23">
        <f t="shared" si="147"/>
        <v>2801</v>
      </c>
      <c r="M178" s="23">
        <f t="shared" si="144"/>
        <v>0</v>
      </c>
      <c r="N178" s="23">
        <v>50</v>
      </c>
      <c r="O178" s="23">
        <v>1099</v>
      </c>
      <c r="P178" s="23">
        <f>N178*100-O178</f>
        <v>3901</v>
      </c>
      <c r="Q178" s="18">
        <v>1150</v>
      </c>
      <c r="R178" s="31">
        <v>1</v>
      </c>
      <c r="S178" s="23">
        <f>ROUND(P178*Q178/10000,0)</f>
        <v>449</v>
      </c>
      <c r="T178" s="23">
        <f>ROUND(P178*Q178*R178/10000,0)</f>
        <v>449</v>
      </c>
      <c r="U178" s="23">
        <f>S178-T178</f>
        <v>0</v>
      </c>
      <c r="V178" s="23">
        <f>ROUND((E178*H178+G178*I178)/10000,0)</f>
        <v>16</v>
      </c>
      <c r="W178" s="23">
        <f>ROUND((E178*H178+G178*I178)*J178/10000,0)</f>
        <v>16</v>
      </c>
      <c r="X178" s="23">
        <f>V178-W178</f>
        <v>0</v>
      </c>
      <c r="Y178" s="23">
        <f>K178+S178-V178</f>
        <v>3234</v>
      </c>
      <c r="Z178" s="37">
        <f>L178+T178-W178</f>
        <v>3234</v>
      </c>
      <c r="AA178" s="37">
        <v>0</v>
      </c>
      <c r="AB178" s="37">
        <f>Z178+AA178</f>
        <v>3234</v>
      </c>
      <c r="AC178" s="37">
        <f>ROUND(498337/$AB$8*AB178,0)</f>
        <v>1259</v>
      </c>
      <c r="AD178" s="37">
        <f>AB178-AC178</f>
        <v>1975</v>
      </c>
      <c r="AE178" s="37"/>
      <c r="AF178" s="38"/>
      <c r="AG178" s="32"/>
      <c r="AI178" s="48">
        <f>ROUND(498337/$AB$8*AB178,2)</f>
        <v>1258.93</v>
      </c>
    </row>
    <row r="179" spans="1:35" s="4" customFormat="1" ht="27" hidden="1" customHeight="1">
      <c r="A179" s="19" t="s">
        <v>204</v>
      </c>
      <c r="B179" s="19"/>
      <c r="C179" s="20">
        <v>128573</v>
      </c>
      <c r="D179" s="20">
        <v>94879</v>
      </c>
      <c r="E179" s="20">
        <f>SUM(E180)</f>
        <v>352</v>
      </c>
      <c r="F179" s="20">
        <v>33694</v>
      </c>
      <c r="G179" s="20">
        <f>SUM(G180)</f>
        <v>145</v>
      </c>
      <c r="H179" s="21">
        <v>1150</v>
      </c>
      <c r="I179" s="21">
        <v>1950</v>
      </c>
      <c r="J179" s="27">
        <v>0.8</v>
      </c>
      <c r="K179" s="20">
        <f t="shared" si="142"/>
        <v>17481</v>
      </c>
      <c r="L179" s="20">
        <f t="shared" si="147"/>
        <v>13985</v>
      </c>
      <c r="M179" s="20">
        <f t="shared" si="144"/>
        <v>3496</v>
      </c>
      <c r="N179" s="20">
        <v>166</v>
      </c>
      <c r="O179" s="20">
        <v>6879</v>
      </c>
      <c r="P179" s="20">
        <f>SUM(P180)</f>
        <v>9721</v>
      </c>
      <c r="Q179" s="30">
        <v>1150</v>
      </c>
      <c r="R179" s="27">
        <v>0.8</v>
      </c>
      <c r="S179" s="20">
        <f t="shared" ref="S179:Z179" si="160">SUM(S180)</f>
        <v>1118</v>
      </c>
      <c r="T179" s="20">
        <f t="shared" si="160"/>
        <v>894</v>
      </c>
      <c r="U179" s="20">
        <f t="shared" si="160"/>
        <v>224</v>
      </c>
      <c r="V179" s="20">
        <f t="shared" si="160"/>
        <v>69</v>
      </c>
      <c r="W179" s="20">
        <f t="shared" si="160"/>
        <v>55</v>
      </c>
      <c r="X179" s="20">
        <f t="shared" si="160"/>
        <v>14</v>
      </c>
      <c r="Y179" s="20">
        <f t="shared" si="160"/>
        <v>18530</v>
      </c>
      <c r="Z179" s="35">
        <f t="shared" si="160"/>
        <v>14824</v>
      </c>
      <c r="AA179" s="35">
        <v>0</v>
      </c>
      <c r="AB179" s="35">
        <f>SUM(AB180)</f>
        <v>14824</v>
      </c>
      <c r="AC179" s="35">
        <f>SUM(AC180)</f>
        <v>5771</v>
      </c>
      <c r="AD179" s="35">
        <f>SUM(AD180)</f>
        <v>9053</v>
      </c>
      <c r="AE179" s="35">
        <f>SUM(AE180)</f>
        <v>0</v>
      </c>
      <c r="AF179" s="36"/>
      <c r="AG179" s="32">
        <v>1</v>
      </c>
      <c r="AI179" s="47">
        <f>SUM(AI180)</f>
        <v>5770.67</v>
      </c>
    </row>
    <row r="180" spans="1:35" s="4" customFormat="1" ht="27" hidden="1" customHeight="1">
      <c r="A180" s="17" t="s">
        <v>204</v>
      </c>
      <c r="B180" s="22" t="str">
        <f>VLOOKUP(A180,[1]Sheet2!$AQ$1:$AR$250,2,FALSE)</f>
        <v>441881000</v>
      </c>
      <c r="C180" s="23">
        <v>128573</v>
      </c>
      <c r="D180" s="23">
        <v>94879</v>
      </c>
      <c r="E180" s="23">
        <f>VLOOKUP(A180,[1]Sheet2!$AM$2:$AO$125,2,FALSE)</f>
        <v>352</v>
      </c>
      <c r="F180" s="23">
        <v>33694</v>
      </c>
      <c r="G180" s="23">
        <f>VLOOKUP(A180,[1]Sheet2!$AM$2:$AO$125,3,FALSE)</f>
        <v>145</v>
      </c>
      <c r="H180" s="24">
        <v>1150</v>
      </c>
      <c r="I180" s="24">
        <v>1950</v>
      </c>
      <c r="J180" s="26">
        <v>0.8</v>
      </c>
      <c r="K180" s="23">
        <f t="shared" si="142"/>
        <v>17481</v>
      </c>
      <c r="L180" s="23">
        <f t="shared" si="147"/>
        <v>13985</v>
      </c>
      <c r="M180" s="23">
        <f t="shared" si="144"/>
        <v>3496</v>
      </c>
      <c r="N180" s="23">
        <v>166</v>
      </c>
      <c r="O180" s="23">
        <v>6879</v>
      </c>
      <c r="P180" s="23">
        <f>N180*100-O180</f>
        <v>9721</v>
      </c>
      <c r="Q180" s="18">
        <v>1150</v>
      </c>
      <c r="R180" s="31">
        <v>0.8</v>
      </c>
      <c r="S180" s="23">
        <f>ROUND(P180*Q180/10000,0)</f>
        <v>1118</v>
      </c>
      <c r="T180" s="23">
        <f>ROUND(P180*Q180*R180/10000,0)</f>
        <v>894</v>
      </c>
      <c r="U180" s="23">
        <f>S180-T180</f>
        <v>224</v>
      </c>
      <c r="V180" s="23">
        <f>ROUND((E180*H180+G180*I180)/10000,0)</f>
        <v>69</v>
      </c>
      <c r="W180" s="23">
        <f>ROUND((E180*H180+G180*I180)*J180/10000,0)</f>
        <v>55</v>
      </c>
      <c r="X180" s="23">
        <f>V180-W180</f>
        <v>14</v>
      </c>
      <c r="Y180" s="23">
        <f>K180+S180-V180</f>
        <v>18530</v>
      </c>
      <c r="Z180" s="37">
        <f>L180+T180-W180</f>
        <v>14824</v>
      </c>
      <c r="AA180" s="37">
        <v>0</v>
      </c>
      <c r="AB180" s="37">
        <f>Z180+AA180</f>
        <v>14824</v>
      </c>
      <c r="AC180" s="37">
        <f>ROUND(498337/$AB$8*AB180,0)</f>
        <v>5771</v>
      </c>
      <c r="AD180" s="37">
        <f>AB180-AC180</f>
        <v>9053</v>
      </c>
      <c r="AE180" s="37"/>
      <c r="AF180" s="38"/>
      <c r="AG180" s="32"/>
      <c r="AI180" s="48">
        <f>ROUND(498337/$AB$8*AB180,2)</f>
        <v>5770.67</v>
      </c>
    </row>
    <row r="181" spans="1:35" s="4" customFormat="1" ht="27" hidden="1" customHeight="1">
      <c r="A181" s="19" t="s">
        <v>205</v>
      </c>
      <c r="B181" s="19"/>
      <c r="C181" s="20">
        <v>202710</v>
      </c>
      <c r="D181" s="20">
        <v>146288</v>
      </c>
      <c r="E181" s="20">
        <f>SUM(E182:E184)</f>
        <v>208</v>
      </c>
      <c r="F181" s="20">
        <v>56422</v>
      </c>
      <c r="G181" s="20">
        <f>SUM(G182:G184)</f>
        <v>61</v>
      </c>
      <c r="H181" s="21">
        <v>1150</v>
      </c>
      <c r="I181" s="21">
        <v>1950</v>
      </c>
      <c r="J181" s="27" t="s">
        <v>48</v>
      </c>
      <c r="K181" s="20">
        <f t="shared" si="142"/>
        <v>27825</v>
      </c>
      <c r="L181" s="20">
        <f>SUM(L182:L184)</f>
        <v>20357</v>
      </c>
      <c r="M181" s="20">
        <f>SUM(M182:M184)</f>
        <v>7468</v>
      </c>
      <c r="N181" s="20">
        <v>69</v>
      </c>
      <c r="O181" s="20">
        <v>3210</v>
      </c>
      <c r="P181" s="20">
        <f>SUM(P182:P184)</f>
        <v>3690</v>
      </c>
      <c r="Q181" s="30">
        <v>1150</v>
      </c>
      <c r="R181" s="27" t="s">
        <v>48</v>
      </c>
      <c r="S181" s="20">
        <f t="shared" ref="S181:Z181" si="161">SUM(S182:S184)</f>
        <v>424</v>
      </c>
      <c r="T181" s="20">
        <f t="shared" si="161"/>
        <v>311</v>
      </c>
      <c r="U181" s="20">
        <f t="shared" si="161"/>
        <v>113</v>
      </c>
      <c r="V181" s="20">
        <f t="shared" si="161"/>
        <v>36</v>
      </c>
      <c r="W181" s="20">
        <f t="shared" si="161"/>
        <v>27</v>
      </c>
      <c r="X181" s="20">
        <f t="shared" si="161"/>
        <v>9</v>
      </c>
      <c r="Y181" s="20">
        <f t="shared" si="161"/>
        <v>28213</v>
      </c>
      <c r="Z181" s="35">
        <f t="shared" si="161"/>
        <v>20641</v>
      </c>
      <c r="AA181" s="35">
        <v>-3</v>
      </c>
      <c r="AB181" s="35">
        <f>SUM(AB182:AB184)</f>
        <v>20638</v>
      </c>
      <c r="AC181" s="35">
        <f>SUM(AC182:AC184)</f>
        <v>8034</v>
      </c>
      <c r="AD181" s="35">
        <f>SUM(AD182:AD184)</f>
        <v>12604</v>
      </c>
      <c r="AE181" s="35">
        <f>SUM(AE182:AE184)</f>
        <v>0</v>
      </c>
      <c r="AF181" s="36"/>
      <c r="AG181" s="32">
        <v>1</v>
      </c>
      <c r="AI181" s="47">
        <f>SUM(AI182:AI184)</f>
        <v>8033.9400000000005</v>
      </c>
    </row>
    <row r="182" spans="1:35" s="4" customFormat="1" ht="27" hidden="1" customHeight="1">
      <c r="A182" s="22" t="s">
        <v>206</v>
      </c>
      <c r="B182" s="22" t="str">
        <f>VLOOKUP(A182,[1]Sheet2!$AQ$1:$AR$250,2,FALSE)</f>
        <v>445100000</v>
      </c>
      <c r="C182" s="23">
        <v>6774</v>
      </c>
      <c r="D182" s="23">
        <v>3338</v>
      </c>
      <c r="E182" s="23">
        <v>0</v>
      </c>
      <c r="F182" s="23">
        <v>3436</v>
      </c>
      <c r="G182" s="23">
        <v>0</v>
      </c>
      <c r="H182" s="24">
        <v>1150</v>
      </c>
      <c r="I182" s="24">
        <v>1950</v>
      </c>
      <c r="J182" s="26">
        <v>0.6</v>
      </c>
      <c r="K182" s="23">
        <f t="shared" si="142"/>
        <v>1054</v>
      </c>
      <c r="L182" s="23">
        <f>ROUND((H182*D182*J182+I182*F182*J182)/10000,0)</f>
        <v>632</v>
      </c>
      <c r="M182" s="23">
        <f>K182-L182</f>
        <v>422</v>
      </c>
      <c r="N182" s="23">
        <v>0</v>
      </c>
      <c r="O182" s="23">
        <v>0</v>
      </c>
      <c r="P182" s="23">
        <f>N182*100-O182</f>
        <v>0</v>
      </c>
      <c r="Q182" s="18">
        <v>1150</v>
      </c>
      <c r="R182" s="31">
        <v>0.6</v>
      </c>
      <c r="S182" s="23">
        <f>ROUND(P182*Q182/10000,0)</f>
        <v>0</v>
      </c>
      <c r="T182" s="23">
        <f>ROUND(P182*Q182*R182/10000,0)</f>
        <v>0</v>
      </c>
      <c r="U182" s="23">
        <f>S182-T182</f>
        <v>0</v>
      </c>
      <c r="V182" s="23">
        <f>ROUND((E182*H182+G182*I182)/10000,0)</f>
        <v>0</v>
      </c>
      <c r="W182" s="23">
        <f>ROUND((E182*H182+G182*I182)*J182/10000,0)</f>
        <v>0</v>
      </c>
      <c r="X182" s="23">
        <f>V182-W182</f>
        <v>0</v>
      </c>
      <c r="Y182" s="23">
        <f t="shared" ref="Y182:Z184" si="162">K182+S182-V182</f>
        <v>1054</v>
      </c>
      <c r="Z182" s="37">
        <f t="shared" si="162"/>
        <v>632</v>
      </c>
      <c r="AA182" s="37">
        <v>-3</v>
      </c>
      <c r="AB182" s="37">
        <f>Z182+AA182</f>
        <v>629</v>
      </c>
      <c r="AC182" s="37">
        <f>ROUND(498337/$AB$8*AB182,0)</f>
        <v>245</v>
      </c>
      <c r="AD182" s="37">
        <f>AB182-AC182</f>
        <v>384</v>
      </c>
      <c r="AE182" s="37"/>
      <c r="AF182" s="38"/>
      <c r="AG182" s="32"/>
      <c r="AI182" s="48">
        <f>ROUND(498337/$AB$8*AB182,2)</f>
        <v>244.86</v>
      </c>
    </row>
    <row r="183" spans="1:35" s="4" customFormat="1" ht="27" hidden="1" customHeight="1">
      <c r="A183" s="17" t="s">
        <v>207</v>
      </c>
      <c r="B183" s="22" t="str">
        <f>VLOOKUP(A183,[1]Sheet2!$AQ$1:$AR$250,2,FALSE)</f>
        <v>445102000</v>
      </c>
      <c r="C183" s="23">
        <v>61512</v>
      </c>
      <c r="D183" s="23">
        <v>44205</v>
      </c>
      <c r="E183" s="23">
        <f>VLOOKUP(A183,[1]Sheet2!$AM$2:$AO$125,2,FALSE)</f>
        <v>62</v>
      </c>
      <c r="F183" s="23">
        <v>17307</v>
      </c>
      <c r="G183" s="23">
        <f>VLOOKUP(A183,[1]Sheet2!$AM$2:$AO$125,3,FALSE)</f>
        <v>15</v>
      </c>
      <c r="H183" s="24">
        <v>1150</v>
      </c>
      <c r="I183" s="24">
        <v>1950</v>
      </c>
      <c r="J183" s="26">
        <v>0.6</v>
      </c>
      <c r="K183" s="23">
        <f t="shared" si="142"/>
        <v>8458</v>
      </c>
      <c r="L183" s="23">
        <f>ROUND((H183*D183*J183+I183*F183*J183)/10000,0)</f>
        <v>5075</v>
      </c>
      <c r="M183" s="23">
        <f>K183-L183</f>
        <v>3383</v>
      </c>
      <c r="N183" s="23">
        <v>24</v>
      </c>
      <c r="O183" s="23">
        <v>1146</v>
      </c>
      <c r="P183" s="23">
        <f>N183*100-O183</f>
        <v>1254</v>
      </c>
      <c r="Q183" s="18">
        <v>1150</v>
      </c>
      <c r="R183" s="31">
        <v>0.6</v>
      </c>
      <c r="S183" s="23">
        <f>ROUND(P183*Q183/10000,0)</f>
        <v>144</v>
      </c>
      <c r="T183" s="23">
        <f>ROUND(P183*Q183*R183/10000,0)</f>
        <v>87</v>
      </c>
      <c r="U183" s="23">
        <f>S183-T183</f>
        <v>57</v>
      </c>
      <c r="V183" s="23">
        <f>ROUND((E183*H183+G183*I183)/10000,0)</f>
        <v>10</v>
      </c>
      <c r="W183" s="23">
        <f>ROUND((E183*H183+G183*I183)*J183/10000,0)</f>
        <v>6</v>
      </c>
      <c r="X183" s="23">
        <f>V183-W183</f>
        <v>4</v>
      </c>
      <c r="Y183" s="23">
        <f t="shared" si="162"/>
        <v>8592</v>
      </c>
      <c r="Z183" s="37">
        <f t="shared" si="162"/>
        <v>5156</v>
      </c>
      <c r="AA183" s="37">
        <v>0</v>
      </c>
      <c r="AB183" s="37">
        <f>Z183+AA183</f>
        <v>5156</v>
      </c>
      <c r="AC183" s="37">
        <f>ROUND(498337/$AB$8*AB183,0)</f>
        <v>2007</v>
      </c>
      <c r="AD183" s="37">
        <f>AB183-AC183</f>
        <v>3149</v>
      </c>
      <c r="AE183" s="37"/>
      <c r="AF183" s="38" t="s">
        <v>208</v>
      </c>
      <c r="AG183" s="32"/>
      <c r="AI183" s="48">
        <f>ROUND(498337/$AB$8*AB183,2)</f>
        <v>2007.12</v>
      </c>
    </row>
    <row r="184" spans="1:35" s="4" customFormat="1" ht="27" hidden="1" customHeight="1">
      <c r="A184" s="17" t="s">
        <v>209</v>
      </c>
      <c r="B184" s="22" t="str">
        <f>VLOOKUP(A184,[1]Sheet2!$AQ$1:$AR$250,2,FALSE)</f>
        <v>445103000</v>
      </c>
      <c r="C184" s="23">
        <v>134424</v>
      </c>
      <c r="D184" s="23">
        <v>98745</v>
      </c>
      <c r="E184" s="23">
        <f>VLOOKUP(A184,[1]Sheet2!$AM$2:$AO$125,2,FALSE)</f>
        <v>146</v>
      </c>
      <c r="F184" s="23">
        <v>35679</v>
      </c>
      <c r="G184" s="23">
        <f>VLOOKUP(A184,[1]Sheet2!$AM$2:$AO$125,3,FALSE)</f>
        <v>46</v>
      </c>
      <c r="H184" s="24">
        <v>1150</v>
      </c>
      <c r="I184" s="24">
        <v>1950</v>
      </c>
      <c r="J184" s="26">
        <v>0.8</v>
      </c>
      <c r="K184" s="23">
        <f t="shared" si="142"/>
        <v>18313</v>
      </c>
      <c r="L184" s="23">
        <f>ROUND((H184*D184*J184+I184*F184*J184)/10000,0)</f>
        <v>14650</v>
      </c>
      <c r="M184" s="23">
        <f>K184-L184</f>
        <v>3663</v>
      </c>
      <c r="N184" s="23">
        <v>45</v>
      </c>
      <c r="O184" s="23">
        <v>2064</v>
      </c>
      <c r="P184" s="23">
        <f>N184*100-O184</f>
        <v>2436</v>
      </c>
      <c r="Q184" s="18">
        <v>1150</v>
      </c>
      <c r="R184" s="31">
        <v>0.8</v>
      </c>
      <c r="S184" s="23">
        <f>ROUND(P184*Q184/10000,0)</f>
        <v>280</v>
      </c>
      <c r="T184" s="23">
        <f>ROUND(P184*Q184*R184/10000,0)</f>
        <v>224</v>
      </c>
      <c r="U184" s="23">
        <f>S184-T184</f>
        <v>56</v>
      </c>
      <c r="V184" s="23">
        <f>ROUND((E184*H184+G184*I184)/10000,0)</f>
        <v>26</v>
      </c>
      <c r="W184" s="23">
        <f>ROUND((E184*H184+G184*I184)*J184/10000,0)</f>
        <v>21</v>
      </c>
      <c r="X184" s="23">
        <f>V184-W184</f>
        <v>5</v>
      </c>
      <c r="Y184" s="23">
        <f t="shared" si="162"/>
        <v>18567</v>
      </c>
      <c r="Z184" s="37">
        <f t="shared" si="162"/>
        <v>14853</v>
      </c>
      <c r="AA184" s="37">
        <v>0</v>
      </c>
      <c r="AB184" s="37">
        <f>Z184+AA184</f>
        <v>14853</v>
      </c>
      <c r="AC184" s="37">
        <f>ROUND(498337/$AB$8*AB184,0)</f>
        <v>5782</v>
      </c>
      <c r="AD184" s="37">
        <f>AB184-AC184</f>
        <v>9071</v>
      </c>
      <c r="AE184" s="37"/>
      <c r="AF184" s="38" t="s">
        <v>210</v>
      </c>
      <c r="AG184" s="32"/>
      <c r="AI184" s="48">
        <f>ROUND(498337/$AB$8*AB184,2)</f>
        <v>5781.96</v>
      </c>
    </row>
    <row r="185" spans="1:35" s="4" customFormat="1" ht="27" hidden="1" customHeight="1">
      <c r="A185" s="19" t="s">
        <v>211</v>
      </c>
      <c r="B185" s="19"/>
      <c r="C185" s="20">
        <v>88465</v>
      </c>
      <c r="D185" s="20">
        <v>60830</v>
      </c>
      <c r="E185" s="20">
        <f>SUM(E186)</f>
        <v>254</v>
      </c>
      <c r="F185" s="20">
        <v>27635</v>
      </c>
      <c r="G185" s="20">
        <f>SUM(G186)</f>
        <v>51</v>
      </c>
      <c r="H185" s="21">
        <v>1150</v>
      </c>
      <c r="I185" s="21">
        <v>1950</v>
      </c>
      <c r="J185" s="27">
        <v>1</v>
      </c>
      <c r="K185" s="20">
        <f t="shared" si="142"/>
        <v>12384</v>
      </c>
      <c r="L185" s="20">
        <f>ROUND((H185*D185*J185+I185*F185*J185)/10000,0)</f>
        <v>12384</v>
      </c>
      <c r="M185" s="20">
        <f>K185-L185</f>
        <v>0</v>
      </c>
      <c r="N185" s="20">
        <v>94</v>
      </c>
      <c r="O185" s="20">
        <v>3995</v>
      </c>
      <c r="P185" s="20">
        <f>SUM(P186)</f>
        <v>5405</v>
      </c>
      <c r="Q185" s="30">
        <v>1150</v>
      </c>
      <c r="R185" s="27">
        <v>1</v>
      </c>
      <c r="S185" s="20">
        <f t="shared" ref="S185:Z185" si="163">SUM(S186)</f>
        <v>622</v>
      </c>
      <c r="T185" s="20">
        <f t="shared" si="163"/>
        <v>622</v>
      </c>
      <c r="U185" s="20">
        <f t="shared" si="163"/>
        <v>0</v>
      </c>
      <c r="V185" s="20">
        <f t="shared" si="163"/>
        <v>39</v>
      </c>
      <c r="W185" s="20">
        <f t="shared" si="163"/>
        <v>39</v>
      </c>
      <c r="X185" s="20">
        <f t="shared" si="163"/>
        <v>0</v>
      </c>
      <c r="Y185" s="20">
        <f t="shared" si="163"/>
        <v>12967</v>
      </c>
      <c r="Z185" s="35">
        <f t="shared" si="163"/>
        <v>12967</v>
      </c>
      <c r="AA185" s="35">
        <v>0</v>
      </c>
      <c r="AB185" s="35">
        <f>SUM(AB186)</f>
        <v>12967</v>
      </c>
      <c r="AC185" s="35">
        <f>SUM(AC186)</f>
        <v>5048</v>
      </c>
      <c r="AD185" s="35">
        <f>SUM(AD186)</f>
        <v>7919</v>
      </c>
      <c r="AE185" s="35">
        <f>SUM(AE186)</f>
        <v>0</v>
      </c>
      <c r="AF185" s="36"/>
      <c r="AG185" s="32">
        <v>1</v>
      </c>
      <c r="AI185" s="47">
        <f>SUM(AI186)</f>
        <v>5047.78</v>
      </c>
    </row>
    <row r="186" spans="1:35" s="4" customFormat="1" ht="27" hidden="1" customHeight="1">
      <c r="A186" s="17" t="s">
        <v>211</v>
      </c>
      <c r="B186" s="22" t="str">
        <f>VLOOKUP(A186,[1]Sheet2!$AQ$1:$AR$250,2,FALSE)</f>
        <v>445122000</v>
      </c>
      <c r="C186" s="23">
        <v>88465</v>
      </c>
      <c r="D186" s="23">
        <v>60830</v>
      </c>
      <c r="E186" s="23">
        <f>VLOOKUP(A186,[1]Sheet2!$AM$2:$AO$125,2,FALSE)</f>
        <v>254</v>
      </c>
      <c r="F186" s="23">
        <v>27635</v>
      </c>
      <c r="G186" s="23">
        <f>VLOOKUP(A186,[1]Sheet2!$AM$2:$AO$125,3,FALSE)</f>
        <v>51</v>
      </c>
      <c r="H186" s="24">
        <v>1150</v>
      </c>
      <c r="I186" s="24">
        <v>1950</v>
      </c>
      <c r="J186" s="26">
        <v>1</v>
      </c>
      <c r="K186" s="23">
        <f t="shared" si="142"/>
        <v>12384</v>
      </c>
      <c r="L186" s="23">
        <f>ROUND((H186*D186*J186+I186*F186*J186)/10000,0)</f>
        <v>12384</v>
      </c>
      <c r="M186" s="23">
        <f>K186-L186</f>
        <v>0</v>
      </c>
      <c r="N186" s="23">
        <v>94</v>
      </c>
      <c r="O186" s="23">
        <v>3995</v>
      </c>
      <c r="P186" s="23">
        <f>N186*100-O186</f>
        <v>5405</v>
      </c>
      <c r="Q186" s="18">
        <v>1150</v>
      </c>
      <c r="R186" s="31">
        <v>1</v>
      </c>
      <c r="S186" s="23">
        <f>ROUND(P186*Q186/10000,0)</f>
        <v>622</v>
      </c>
      <c r="T186" s="23">
        <f>ROUND(P186*Q186*R186/10000,0)</f>
        <v>622</v>
      </c>
      <c r="U186" s="23">
        <f>S186-T186</f>
        <v>0</v>
      </c>
      <c r="V186" s="23">
        <f>ROUND((E186*H186+G186*I186)/10000,0)</f>
        <v>39</v>
      </c>
      <c r="W186" s="23">
        <f>ROUND((E186*H186+G186*I186)*J186/10000,0)</f>
        <v>39</v>
      </c>
      <c r="X186" s="23">
        <f>V186-W186</f>
        <v>0</v>
      </c>
      <c r="Y186" s="23">
        <f>K186+S186-V186</f>
        <v>12967</v>
      </c>
      <c r="Z186" s="37">
        <f>L186+T186-W186</f>
        <v>12967</v>
      </c>
      <c r="AA186" s="37">
        <v>0</v>
      </c>
      <c r="AB186" s="37">
        <f>Z186+AA186</f>
        <v>12967</v>
      </c>
      <c r="AC186" s="37">
        <f>ROUND(498337/$AB$8*AB186,0)</f>
        <v>5048</v>
      </c>
      <c r="AD186" s="37">
        <f>AB186-AC186</f>
        <v>7919</v>
      </c>
      <c r="AE186" s="37"/>
      <c r="AF186" s="38"/>
      <c r="AG186" s="32"/>
      <c r="AI186" s="48">
        <f>ROUND(498337/$AB$8*AB186,2)</f>
        <v>5047.78</v>
      </c>
    </row>
    <row r="187" spans="1:35" s="4" customFormat="1" ht="27" hidden="1" customHeight="1">
      <c r="A187" s="19" t="s">
        <v>212</v>
      </c>
      <c r="B187" s="19"/>
      <c r="C187" s="20">
        <v>235566</v>
      </c>
      <c r="D187" s="20">
        <v>167105</v>
      </c>
      <c r="E187" s="20">
        <f>SUM(E188:E191)</f>
        <v>419</v>
      </c>
      <c r="F187" s="20">
        <v>68461</v>
      </c>
      <c r="G187" s="20">
        <f>SUM(G188:G191)</f>
        <v>116</v>
      </c>
      <c r="H187" s="21">
        <v>1150</v>
      </c>
      <c r="I187" s="21">
        <v>1950</v>
      </c>
      <c r="J187" s="27" t="s">
        <v>48</v>
      </c>
      <c r="K187" s="20">
        <f>SUM(K188:K191)</f>
        <v>32567</v>
      </c>
      <c r="L187" s="20">
        <f>SUM(L188:L191)</f>
        <v>22404</v>
      </c>
      <c r="M187" s="20">
        <f>SUM(M188:M191)</f>
        <v>10163</v>
      </c>
      <c r="N187" s="20">
        <v>42</v>
      </c>
      <c r="O187" s="20">
        <v>2361</v>
      </c>
      <c r="P187" s="20">
        <f>SUM(P188:P191)</f>
        <v>1839</v>
      </c>
      <c r="Q187" s="30">
        <v>1150</v>
      </c>
      <c r="R187" s="27" t="s">
        <v>48</v>
      </c>
      <c r="S187" s="20">
        <f t="shared" ref="S187:Z187" si="164">SUM(S188:S191)</f>
        <v>212</v>
      </c>
      <c r="T187" s="20">
        <f t="shared" si="164"/>
        <v>164</v>
      </c>
      <c r="U187" s="20">
        <f t="shared" si="164"/>
        <v>48</v>
      </c>
      <c r="V187" s="20">
        <f t="shared" si="164"/>
        <v>71</v>
      </c>
      <c r="W187" s="20">
        <f t="shared" si="164"/>
        <v>51</v>
      </c>
      <c r="X187" s="20">
        <f t="shared" si="164"/>
        <v>20</v>
      </c>
      <c r="Y187" s="20">
        <f t="shared" si="164"/>
        <v>32708</v>
      </c>
      <c r="Z187" s="35">
        <f t="shared" si="164"/>
        <v>22517</v>
      </c>
      <c r="AA187" s="35">
        <v>-203</v>
      </c>
      <c r="AB187" s="35">
        <f>SUM(AB188:AB191)</f>
        <v>22503</v>
      </c>
      <c r="AC187" s="35">
        <f>SUM(AC188:AC191)</f>
        <v>8760</v>
      </c>
      <c r="AD187" s="35">
        <f>SUM(AD188:AD191)</f>
        <v>13743</v>
      </c>
      <c r="AE187" s="35">
        <f>SUM(AE188:AE191)</f>
        <v>-189</v>
      </c>
      <c r="AF187" s="36"/>
      <c r="AG187" s="32">
        <v>1</v>
      </c>
      <c r="AI187" s="47">
        <f>SUM(AI188:AI191)</f>
        <v>8759.94</v>
      </c>
    </row>
    <row r="188" spans="1:35" s="4" customFormat="1" ht="27" hidden="1" customHeight="1">
      <c r="A188" s="54" t="s">
        <v>213</v>
      </c>
      <c r="B188" s="22" t="s">
        <v>214</v>
      </c>
      <c r="C188" s="23">
        <v>3653</v>
      </c>
      <c r="D188" s="23">
        <v>1781</v>
      </c>
      <c r="E188" s="23">
        <v>0</v>
      </c>
      <c r="F188" s="23">
        <v>1872</v>
      </c>
      <c r="G188" s="23">
        <v>0</v>
      </c>
      <c r="H188" s="24">
        <v>1150</v>
      </c>
      <c r="I188" s="24">
        <v>1950</v>
      </c>
      <c r="J188" s="26">
        <v>0.6</v>
      </c>
      <c r="K188" s="23">
        <f t="shared" ref="K188:K197" si="165">ROUND((D188*H188+F188*I188)/10000,0)</f>
        <v>570</v>
      </c>
      <c r="L188" s="23">
        <f t="shared" ref="L188:L197" si="166">ROUND((H188*D188*J188+I188*F188*J188)/10000,0)</f>
        <v>342</v>
      </c>
      <c r="M188" s="23">
        <f t="shared" ref="M188:M206" si="167">K188-L188</f>
        <v>228</v>
      </c>
      <c r="N188" s="23">
        <v>0</v>
      </c>
      <c r="O188" s="23">
        <v>0</v>
      </c>
      <c r="P188" s="23">
        <f>N188*100-O188</f>
        <v>0</v>
      </c>
      <c r="Q188" s="18">
        <v>1150</v>
      </c>
      <c r="R188" s="31">
        <v>0.6</v>
      </c>
      <c r="S188" s="23">
        <f>ROUND(P188*Q188/10000,0)</f>
        <v>0</v>
      </c>
      <c r="T188" s="23">
        <f>ROUND(P188*Q188*R188/10000,0)</f>
        <v>0</v>
      </c>
      <c r="U188" s="23">
        <f>S188-T188</f>
        <v>0</v>
      </c>
      <c r="V188" s="23">
        <f>ROUND((E188*H188+G188*I188)/10000,0)</f>
        <v>0</v>
      </c>
      <c r="W188" s="23">
        <f>ROUND((E188*H188+G188*I188)*J188/10000,0)</f>
        <v>0</v>
      </c>
      <c r="X188" s="23">
        <f>V188-W188</f>
        <v>0</v>
      </c>
      <c r="Y188" s="23">
        <f t="shared" ref="Y188:Z191" si="168">K188+S188-V188</f>
        <v>570</v>
      </c>
      <c r="Z188" s="37">
        <f t="shared" si="168"/>
        <v>342</v>
      </c>
      <c r="AA188" s="37">
        <v>-14</v>
      </c>
      <c r="AB188" s="37">
        <f>Z188+AA188</f>
        <v>328</v>
      </c>
      <c r="AC188" s="37">
        <f>ROUND(498337/$AB$8*AB188,0)</f>
        <v>128</v>
      </c>
      <c r="AD188" s="37">
        <f>AB188-AC188</f>
        <v>200</v>
      </c>
      <c r="AE188" s="37"/>
      <c r="AF188" s="38"/>
      <c r="AG188" s="32"/>
      <c r="AI188" s="48">
        <f>ROUND(498337/$AB$8*AB188,2)</f>
        <v>127.68</v>
      </c>
    </row>
    <row r="189" spans="1:35" s="4" customFormat="1" ht="27" hidden="1" customHeight="1">
      <c r="A189" s="54" t="s">
        <v>215</v>
      </c>
      <c r="B189" s="22" t="s">
        <v>214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4">
        <v>1150</v>
      </c>
      <c r="I189" s="24">
        <v>1950</v>
      </c>
      <c r="J189" s="26">
        <v>0.8</v>
      </c>
      <c r="K189" s="23">
        <f t="shared" si="165"/>
        <v>0</v>
      </c>
      <c r="L189" s="23">
        <f t="shared" si="166"/>
        <v>0</v>
      </c>
      <c r="M189" s="23">
        <f t="shared" si="167"/>
        <v>0</v>
      </c>
      <c r="N189" s="23">
        <v>0</v>
      </c>
      <c r="O189" s="23">
        <v>0</v>
      </c>
      <c r="P189" s="23">
        <f>N189*100-O189</f>
        <v>0</v>
      </c>
      <c r="Q189" s="18">
        <v>1150</v>
      </c>
      <c r="R189" s="31">
        <v>0.8</v>
      </c>
      <c r="S189" s="23">
        <f>ROUND(P189*Q189/10000,0)</f>
        <v>0</v>
      </c>
      <c r="T189" s="23">
        <f>ROUND(P189*Q189*R189/10000,0)</f>
        <v>0</v>
      </c>
      <c r="U189" s="23">
        <f>S189-T189</f>
        <v>0</v>
      </c>
      <c r="V189" s="23">
        <f>ROUND((E189*H189+G189*I189)/10000,0)</f>
        <v>0</v>
      </c>
      <c r="W189" s="23">
        <f>ROUND((E189*H189+G189*I189)*J189/10000,0)</f>
        <v>0</v>
      </c>
      <c r="X189" s="23">
        <f>V189-W189</f>
        <v>0</v>
      </c>
      <c r="Y189" s="23">
        <f t="shared" si="168"/>
        <v>0</v>
      </c>
      <c r="Z189" s="37">
        <f t="shared" si="168"/>
        <v>0</v>
      </c>
      <c r="AA189" s="37">
        <v>-189</v>
      </c>
      <c r="AB189" s="37">
        <v>0</v>
      </c>
      <c r="AC189" s="37">
        <f>ROUND(498337/$AB$8*AB189,0)</f>
        <v>0</v>
      </c>
      <c r="AD189" s="37">
        <f>AB189-AC189</f>
        <v>0</v>
      </c>
      <c r="AE189" s="37">
        <f>Z189+AA189</f>
        <v>-189</v>
      </c>
      <c r="AF189" s="38"/>
      <c r="AG189" s="32"/>
      <c r="AI189" s="48">
        <f>ROUND(498337/$AB$8*AB189,2)</f>
        <v>0</v>
      </c>
    </row>
    <row r="190" spans="1:35" s="4" customFormat="1" ht="27" hidden="1" customHeight="1">
      <c r="A190" s="17" t="s">
        <v>216</v>
      </c>
      <c r="B190" s="22" t="str">
        <f>VLOOKUP(A190,[1]Sheet2!$AQ$1:$AR$250,2,FALSE)</f>
        <v>445202000</v>
      </c>
      <c r="C190" s="23">
        <v>128431</v>
      </c>
      <c r="D190" s="23">
        <v>92036</v>
      </c>
      <c r="E190" s="23">
        <f>VLOOKUP(A190,[1]Sheet2!$AM$2:$AO$125,2,FALSE)</f>
        <v>173</v>
      </c>
      <c r="F190" s="23">
        <v>36395</v>
      </c>
      <c r="G190" s="23">
        <f>VLOOKUP(A190,[1]Sheet2!$AM$2:$AO$125,3,FALSE)</f>
        <v>48</v>
      </c>
      <c r="H190" s="24">
        <v>1150</v>
      </c>
      <c r="I190" s="24">
        <v>1950</v>
      </c>
      <c r="J190" s="26">
        <v>0.6</v>
      </c>
      <c r="K190" s="23">
        <f t="shared" si="165"/>
        <v>17681</v>
      </c>
      <c r="L190" s="23">
        <f t="shared" si="166"/>
        <v>10609</v>
      </c>
      <c r="M190" s="23">
        <f t="shared" si="167"/>
        <v>7072</v>
      </c>
      <c r="N190" s="23">
        <v>7</v>
      </c>
      <c r="O190" s="23">
        <v>459</v>
      </c>
      <c r="P190" s="23">
        <f>N190*100-O190</f>
        <v>241</v>
      </c>
      <c r="Q190" s="18">
        <v>1150</v>
      </c>
      <c r="R190" s="31">
        <v>0.6</v>
      </c>
      <c r="S190" s="23">
        <f>ROUND(P190*Q190/10000,0)</f>
        <v>28</v>
      </c>
      <c r="T190" s="23">
        <f>ROUND(P190*Q190*R190/10000,0)</f>
        <v>17</v>
      </c>
      <c r="U190" s="23">
        <f>S190-T190</f>
        <v>11</v>
      </c>
      <c r="V190" s="23">
        <f>ROUND((E190*H190+G190*I190)/10000,0)</f>
        <v>29</v>
      </c>
      <c r="W190" s="23">
        <f>ROUND((E190*H190+G190*I190)*J190/10000,0)</f>
        <v>18</v>
      </c>
      <c r="X190" s="23">
        <f>V190-W190</f>
        <v>11</v>
      </c>
      <c r="Y190" s="23">
        <f t="shared" si="168"/>
        <v>17680</v>
      </c>
      <c r="Z190" s="37">
        <f t="shared" si="168"/>
        <v>10608</v>
      </c>
      <c r="AA190" s="37">
        <v>0</v>
      </c>
      <c r="AB190" s="37">
        <f>Z190+AA190</f>
        <v>10608</v>
      </c>
      <c r="AC190" s="37">
        <f>ROUND(498337/$AB$8*AB190,0)</f>
        <v>4129</v>
      </c>
      <c r="AD190" s="37">
        <f>AB190-AC190</f>
        <v>6479</v>
      </c>
      <c r="AE190" s="37"/>
      <c r="AF190" s="38" t="s">
        <v>217</v>
      </c>
      <c r="AG190" s="32"/>
      <c r="AI190" s="48">
        <f>ROUND(498337/$AB$8*AB190,2)</f>
        <v>4129.47</v>
      </c>
    </row>
    <row r="191" spans="1:35" s="4" customFormat="1" ht="27" hidden="1" customHeight="1">
      <c r="A191" s="53" t="s">
        <v>218</v>
      </c>
      <c r="B191" s="22" t="str">
        <f>VLOOKUP(A191,[1]Sheet2!$AQ$1:$AR$250,2,FALSE)</f>
        <v>445203000</v>
      </c>
      <c r="C191" s="23">
        <v>103482</v>
      </c>
      <c r="D191" s="23">
        <v>73288</v>
      </c>
      <c r="E191" s="23">
        <f>VLOOKUP(A191,[1]Sheet2!$AM$2:$AO$125,2,FALSE)</f>
        <v>246</v>
      </c>
      <c r="F191" s="23">
        <v>30194</v>
      </c>
      <c r="G191" s="23">
        <f>VLOOKUP(A191,[1]Sheet2!$AM$2:$AO$125,3,FALSE)</f>
        <v>68</v>
      </c>
      <c r="H191" s="24">
        <v>1150</v>
      </c>
      <c r="I191" s="24">
        <v>1950</v>
      </c>
      <c r="J191" s="26">
        <v>0.8</v>
      </c>
      <c r="K191" s="23">
        <f t="shared" si="165"/>
        <v>14316</v>
      </c>
      <c r="L191" s="23">
        <f t="shared" si="166"/>
        <v>11453</v>
      </c>
      <c r="M191" s="23">
        <f t="shared" si="167"/>
        <v>2863</v>
      </c>
      <c r="N191" s="23">
        <v>35</v>
      </c>
      <c r="O191" s="23">
        <v>1902</v>
      </c>
      <c r="P191" s="23">
        <f>N191*100-O191</f>
        <v>1598</v>
      </c>
      <c r="Q191" s="18">
        <v>1150</v>
      </c>
      <c r="R191" s="31">
        <v>0.8</v>
      </c>
      <c r="S191" s="23">
        <f>ROUND(P191*Q191/10000,0)</f>
        <v>184</v>
      </c>
      <c r="T191" s="23">
        <f>ROUND(P191*Q191*R191/10000,0)</f>
        <v>147</v>
      </c>
      <c r="U191" s="23">
        <f>S191-T191</f>
        <v>37</v>
      </c>
      <c r="V191" s="23">
        <f>ROUND((E191*H191+G191*I191)/10000,0)</f>
        <v>42</v>
      </c>
      <c r="W191" s="23">
        <f>ROUND((E191*H191+G191*I191)*J191/10000,0)</f>
        <v>33</v>
      </c>
      <c r="X191" s="23">
        <f>V191-W191</f>
        <v>9</v>
      </c>
      <c r="Y191" s="23">
        <f t="shared" si="168"/>
        <v>14458</v>
      </c>
      <c r="Z191" s="37">
        <f t="shared" si="168"/>
        <v>11567</v>
      </c>
      <c r="AA191" s="37">
        <v>0</v>
      </c>
      <c r="AB191" s="37">
        <f>Z191+AA191</f>
        <v>11567</v>
      </c>
      <c r="AC191" s="37">
        <f>ROUND(498337/$AB$8*AB191,0)</f>
        <v>4503</v>
      </c>
      <c r="AD191" s="37">
        <f>AB191-AC191</f>
        <v>7064</v>
      </c>
      <c r="AE191" s="37"/>
      <c r="AF191" s="38" t="s">
        <v>219</v>
      </c>
      <c r="AG191" s="32"/>
      <c r="AI191" s="48">
        <f>ROUND(498337/$AB$8*AB191,2)</f>
        <v>4502.79</v>
      </c>
    </row>
    <row r="192" spans="1:35" s="4" customFormat="1" ht="27" hidden="1" customHeight="1">
      <c r="A192" s="19" t="s">
        <v>220</v>
      </c>
      <c r="B192" s="19"/>
      <c r="C192" s="20">
        <v>80999</v>
      </c>
      <c r="D192" s="20">
        <v>56603</v>
      </c>
      <c r="E192" s="20">
        <f>SUM(E193)</f>
        <v>198</v>
      </c>
      <c r="F192" s="20">
        <v>24396</v>
      </c>
      <c r="G192" s="20">
        <f>SUM(G193)</f>
        <v>48</v>
      </c>
      <c r="H192" s="21">
        <v>1150</v>
      </c>
      <c r="I192" s="21">
        <v>1950</v>
      </c>
      <c r="J192" s="27">
        <v>1</v>
      </c>
      <c r="K192" s="20">
        <f t="shared" si="165"/>
        <v>11267</v>
      </c>
      <c r="L192" s="20">
        <f t="shared" si="166"/>
        <v>11267</v>
      </c>
      <c r="M192" s="20">
        <f t="shared" si="167"/>
        <v>0</v>
      </c>
      <c r="N192" s="20">
        <v>95</v>
      </c>
      <c r="O192" s="20">
        <v>3572</v>
      </c>
      <c r="P192" s="20">
        <f>SUM(P193)</f>
        <v>5928</v>
      </c>
      <c r="Q192" s="30">
        <v>1150</v>
      </c>
      <c r="R192" s="27">
        <v>1</v>
      </c>
      <c r="S192" s="20">
        <f t="shared" ref="S192:Z192" si="169">SUM(S193)</f>
        <v>682</v>
      </c>
      <c r="T192" s="20">
        <f t="shared" si="169"/>
        <v>682</v>
      </c>
      <c r="U192" s="20">
        <f t="shared" si="169"/>
        <v>0</v>
      </c>
      <c r="V192" s="20">
        <f t="shared" si="169"/>
        <v>32</v>
      </c>
      <c r="W192" s="20">
        <f t="shared" si="169"/>
        <v>32</v>
      </c>
      <c r="X192" s="20">
        <f t="shared" si="169"/>
        <v>0</v>
      </c>
      <c r="Y192" s="20">
        <f t="shared" si="169"/>
        <v>11917</v>
      </c>
      <c r="Z192" s="35">
        <f t="shared" si="169"/>
        <v>11917</v>
      </c>
      <c r="AA192" s="35">
        <v>0</v>
      </c>
      <c r="AB192" s="35">
        <f>SUM(AB193)</f>
        <v>11917</v>
      </c>
      <c r="AC192" s="35">
        <f>SUM(AC193)</f>
        <v>4639</v>
      </c>
      <c r="AD192" s="35">
        <f>SUM(AD193)</f>
        <v>7278</v>
      </c>
      <c r="AE192" s="35">
        <f>SUM(AE193)</f>
        <v>0</v>
      </c>
      <c r="AF192" s="36"/>
      <c r="AG192" s="32">
        <v>1</v>
      </c>
      <c r="AI192" s="47">
        <f>SUM(AI193)</f>
        <v>4639.03</v>
      </c>
    </row>
    <row r="193" spans="1:35" s="4" customFormat="1" ht="27" hidden="1" customHeight="1">
      <c r="A193" s="17" t="s">
        <v>220</v>
      </c>
      <c r="B193" s="22" t="str">
        <f>VLOOKUP(A193,[1]Sheet2!$AQ$1:$AR$250,2,FALSE)</f>
        <v>445222000</v>
      </c>
      <c r="C193" s="23">
        <v>80999</v>
      </c>
      <c r="D193" s="23">
        <v>56603</v>
      </c>
      <c r="E193" s="23">
        <f>VLOOKUP(A193,[1]Sheet2!$AM$2:$AO$125,2,FALSE)</f>
        <v>198</v>
      </c>
      <c r="F193" s="23">
        <v>24396</v>
      </c>
      <c r="G193" s="23">
        <f>VLOOKUP(A193,[1]Sheet2!$AM$2:$AO$125,3,FALSE)</f>
        <v>48</v>
      </c>
      <c r="H193" s="24">
        <v>1150</v>
      </c>
      <c r="I193" s="24">
        <v>1950</v>
      </c>
      <c r="J193" s="26">
        <v>1</v>
      </c>
      <c r="K193" s="23">
        <f t="shared" si="165"/>
        <v>11267</v>
      </c>
      <c r="L193" s="23">
        <f t="shared" si="166"/>
        <v>11267</v>
      </c>
      <c r="M193" s="23">
        <f t="shared" si="167"/>
        <v>0</v>
      </c>
      <c r="N193" s="23">
        <v>95</v>
      </c>
      <c r="O193" s="23">
        <v>3572</v>
      </c>
      <c r="P193" s="23">
        <f>N193*100-O193</f>
        <v>5928</v>
      </c>
      <c r="Q193" s="18">
        <v>1150</v>
      </c>
      <c r="R193" s="31">
        <v>1</v>
      </c>
      <c r="S193" s="23">
        <f>ROUND(P193*Q193/10000,0)</f>
        <v>682</v>
      </c>
      <c r="T193" s="23">
        <f>ROUND(P193*Q193*R193/10000,0)</f>
        <v>682</v>
      </c>
      <c r="U193" s="23">
        <f>S193-T193</f>
        <v>0</v>
      </c>
      <c r="V193" s="23">
        <f>ROUND((E193*H193+G193*I193)/10000,0)</f>
        <v>32</v>
      </c>
      <c r="W193" s="23">
        <f>ROUND((E193*H193+G193*I193)*J193/10000,0)</f>
        <v>32</v>
      </c>
      <c r="X193" s="23">
        <f>V193-W193</f>
        <v>0</v>
      </c>
      <c r="Y193" s="23">
        <f>K193+S193-V193</f>
        <v>11917</v>
      </c>
      <c r="Z193" s="37">
        <f>L193+T193-W193</f>
        <v>11917</v>
      </c>
      <c r="AA193" s="37">
        <v>0</v>
      </c>
      <c r="AB193" s="37">
        <f>Z193+AA193</f>
        <v>11917</v>
      </c>
      <c r="AC193" s="37">
        <f>ROUND(498337/$AB$8*AB193,0)</f>
        <v>4639</v>
      </c>
      <c r="AD193" s="37">
        <f>AB193-AC193</f>
        <v>7278</v>
      </c>
      <c r="AE193" s="37"/>
      <c r="AF193" s="38"/>
      <c r="AG193" s="32"/>
      <c r="AI193" s="48">
        <f>ROUND(498337/$AB$8*AB193,2)</f>
        <v>4639.03</v>
      </c>
    </row>
    <row r="194" spans="1:35" s="4" customFormat="1" ht="27" hidden="1" customHeight="1">
      <c r="A194" s="19" t="s">
        <v>221</v>
      </c>
      <c r="B194" s="19"/>
      <c r="C194" s="20">
        <v>312221</v>
      </c>
      <c r="D194" s="20">
        <v>214933</v>
      </c>
      <c r="E194" s="20">
        <f>SUM(E195)</f>
        <v>427</v>
      </c>
      <c r="F194" s="20">
        <v>97288</v>
      </c>
      <c r="G194" s="20">
        <f>SUM(G195)</f>
        <v>112</v>
      </c>
      <c r="H194" s="21">
        <v>1150</v>
      </c>
      <c r="I194" s="21">
        <v>1950</v>
      </c>
      <c r="J194" s="27">
        <v>1</v>
      </c>
      <c r="K194" s="20">
        <f t="shared" si="165"/>
        <v>43688</v>
      </c>
      <c r="L194" s="20">
        <f t="shared" si="166"/>
        <v>43688</v>
      </c>
      <c r="M194" s="20">
        <f t="shared" si="167"/>
        <v>0</v>
      </c>
      <c r="N194" s="20">
        <v>123</v>
      </c>
      <c r="O194" s="20">
        <v>6324</v>
      </c>
      <c r="P194" s="20">
        <f>SUM(P195)</f>
        <v>5976</v>
      </c>
      <c r="Q194" s="30">
        <v>1150</v>
      </c>
      <c r="R194" s="27">
        <v>1</v>
      </c>
      <c r="S194" s="20">
        <f t="shared" ref="S194:Z194" si="170">SUM(S195)</f>
        <v>687</v>
      </c>
      <c r="T194" s="20">
        <f t="shared" si="170"/>
        <v>687</v>
      </c>
      <c r="U194" s="20">
        <f t="shared" si="170"/>
        <v>0</v>
      </c>
      <c r="V194" s="20">
        <f t="shared" si="170"/>
        <v>71</v>
      </c>
      <c r="W194" s="20">
        <f t="shared" si="170"/>
        <v>71</v>
      </c>
      <c r="X194" s="20">
        <f t="shared" si="170"/>
        <v>0</v>
      </c>
      <c r="Y194" s="20">
        <f t="shared" si="170"/>
        <v>44304</v>
      </c>
      <c r="Z194" s="35">
        <f t="shared" si="170"/>
        <v>44304</v>
      </c>
      <c r="AA194" s="35">
        <v>0</v>
      </c>
      <c r="AB194" s="35">
        <f>SUM(AB195)</f>
        <v>44304</v>
      </c>
      <c r="AC194" s="35">
        <f>SUM(AC195)</f>
        <v>17247</v>
      </c>
      <c r="AD194" s="35">
        <f>SUM(AD195)</f>
        <v>27057</v>
      </c>
      <c r="AE194" s="35">
        <f>SUM(AE195)</f>
        <v>0</v>
      </c>
      <c r="AF194" s="36"/>
      <c r="AG194" s="32">
        <v>1</v>
      </c>
      <c r="AI194" s="47">
        <f>SUM(AI195)</f>
        <v>17246.599999999999</v>
      </c>
    </row>
    <row r="195" spans="1:35" s="4" customFormat="1" ht="27" hidden="1" customHeight="1">
      <c r="A195" s="17" t="s">
        <v>221</v>
      </c>
      <c r="B195" s="22" t="str">
        <f>VLOOKUP(A195,[1]Sheet2!$AQ$1:$AR$250,2,FALSE)</f>
        <v>445281000</v>
      </c>
      <c r="C195" s="23">
        <v>312221</v>
      </c>
      <c r="D195" s="23">
        <v>214933</v>
      </c>
      <c r="E195" s="23">
        <f>VLOOKUP(A195,[1]Sheet2!$AM$2:$AO$125,2,FALSE)</f>
        <v>427</v>
      </c>
      <c r="F195" s="23">
        <v>97288</v>
      </c>
      <c r="G195" s="23">
        <f>VLOOKUP(A195,[1]Sheet2!$AM$2:$AO$125,3,FALSE)</f>
        <v>112</v>
      </c>
      <c r="H195" s="24">
        <v>1150</v>
      </c>
      <c r="I195" s="24">
        <v>1950</v>
      </c>
      <c r="J195" s="26">
        <v>1</v>
      </c>
      <c r="K195" s="23">
        <f t="shared" si="165"/>
        <v>43688</v>
      </c>
      <c r="L195" s="23">
        <f t="shared" si="166"/>
        <v>43688</v>
      </c>
      <c r="M195" s="23">
        <f t="shared" si="167"/>
        <v>0</v>
      </c>
      <c r="N195" s="23">
        <v>123</v>
      </c>
      <c r="O195" s="23">
        <v>6324</v>
      </c>
      <c r="P195" s="23">
        <f>N195*100-O195</f>
        <v>5976</v>
      </c>
      <c r="Q195" s="18">
        <v>1150</v>
      </c>
      <c r="R195" s="31">
        <v>1</v>
      </c>
      <c r="S195" s="23">
        <f>ROUND(P195*Q195/10000,0)</f>
        <v>687</v>
      </c>
      <c r="T195" s="23">
        <f>ROUND(P195*Q195*R195/10000,0)</f>
        <v>687</v>
      </c>
      <c r="U195" s="23">
        <f>S195-T195</f>
        <v>0</v>
      </c>
      <c r="V195" s="23">
        <f>ROUND((E195*H195+G195*I195)/10000,0)</f>
        <v>71</v>
      </c>
      <c r="W195" s="23">
        <f>ROUND((E195*H195+G195*I195)*J195/10000,0)</f>
        <v>71</v>
      </c>
      <c r="X195" s="23">
        <f>V195-W195</f>
        <v>0</v>
      </c>
      <c r="Y195" s="23">
        <f>K195+S195-V195</f>
        <v>44304</v>
      </c>
      <c r="Z195" s="37">
        <f>L195+T195-W195</f>
        <v>44304</v>
      </c>
      <c r="AA195" s="37">
        <v>0</v>
      </c>
      <c r="AB195" s="37">
        <f>Z195+AA195</f>
        <v>44304</v>
      </c>
      <c r="AC195" s="37">
        <f>ROUND(498337/$AB$8*AB195,0)</f>
        <v>17247</v>
      </c>
      <c r="AD195" s="37">
        <f>AB195-AC195</f>
        <v>27057</v>
      </c>
      <c r="AE195" s="37"/>
      <c r="AF195" s="38"/>
      <c r="AG195" s="32"/>
      <c r="AI195" s="48">
        <f>ROUND(498337/$AB$8*AB195,2)</f>
        <v>17246.599999999999</v>
      </c>
    </row>
    <row r="196" spans="1:35" s="4" customFormat="1" ht="27" hidden="1" customHeight="1">
      <c r="A196" s="19" t="s">
        <v>222</v>
      </c>
      <c r="B196" s="19"/>
      <c r="C196" s="20">
        <v>150678</v>
      </c>
      <c r="D196" s="20">
        <v>103814</v>
      </c>
      <c r="E196" s="20">
        <f>SUM(E197)</f>
        <v>265</v>
      </c>
      <c r="F196" s="20">
        <v>46864</v>
      </c>
      <c r="G196" s="20">
        <f>SUM(G197)</f>
        <v>49</v>
      </c>
      <c r="H196" s="21">
        <v>1150</v>
      </c>
      <c r="I196" s="21">
        <v>1950</v>
      </c>
      <c r="J196" s="27">
        <v>1</v>
      </c>
      <c r="K196" s="20">
        <f t="shared" si="165"/>
        <v>21077</v>
      </c>
      <c r="L196" s="20">
        <f t="shared" si="166"/>
        <v>21077</v>
      </c>
      <c r="M196" s="20">
        <f t="shared" si="167"/>
        <v>0</v>
      </c>
      <c r="N196" s="20">
        <v>93</v>
      </c>
      <c r="O196" s="20">
        <v>4110</v>
      </c>
      <c r="P196" s="20">
        <f>SUM(P197)</f>
        <v>5190</v>
      </c>
      <c r="Q196" s="30">
        <v>1150</v>
      </c>
      <c r="R196" s="27">
        <v>1</v>
      </c>
      <c r="S196" s="20">
        <f t="shared" ref="S196:Z196" si="171">SUM(S197)</f>
        <v>597</v>
      </c>
      <c r="T196" s="20">
        <f t="shared" si="171"/>
        <v>597</v>
      </c>
      <c r="U196" s="20">
        <f t="shared" si="171"/>
        <v>0</v>
      </c>
      <c r="V196" s="20">
        <f t="shared" si="171"/>
        <v>40</v>
      </c>
      <c r="W196" s="20">
        <f t="shared" si="171"/>
        <v>40</v>
      </c>
      <c r="X196" s="20">
        <f t="shared" si="171"/>
        <v>0</v>
      </c>
      <c r="Y196" s="20">
        <f t="shared" si="171"/>
        <v>21634</v>
      </c>
      <c r="Z196" s="35">
        <f t="shared" si="171"/>
        <v>21634</v>
      </c>
      <c r="AA196" s="35">
        <v>0</v>
      </c>
      <c r="AB196" s="35">
        <f>SUM(AB197)</f>
        <v>21634</v>
      </c>
      <c r="AC196" s="35">
        <f>SUM(AC197)</f>
        <v>8422</v>
      </c>
      <c r="AD196" s="35">
        <f>SUM(AD197)</f>
        <v>13212</v>
      </c>
      <c r="AE196" s="35">
        <f>SUM(AE197)</f>
        <v>0</v>
      </c>
      <c r="AF196" s="36"/>
      <c r="AG196" s="32">
        <v>1</v>
      </c>
      <c r="AI196" s="47">
        <f>SUM(AI197)</f>
        <v>8421.65</v>
      </c>
    </row>
    <row r="197" spans="1:35" s="4" customFormat="1" ht="27" hidden="1" customHeight="1">
      <c r="A197" s="17" t="s">
        <v>222</v>
      </c>
      <c r="B197" s="22" t="str">
        <f>VLOOKUP(A197,[1]Sheet2!$AQ$1:$AR$250,2,FALSE)</f>
        <v>445224000</v>
      </c>
      <c r="C197" s="23">
        <v>150678</v>
      </c>
      <c r="D197" s="23">
        <v>103814</v>
      </c>
      <c r="E197" s="23">
        <f>VLOOKUP(A197,[1]Sheet2!$AM$2:$AO$125,2,FALSE)</f>
        <v>265</v>
      </c>
      <c r="F197" s="23">
        <v>46864</v>
      </c>
      <c r="G197" s="23">
        <f>VLOOKUP(A197,[1]Sheet2!$AM$2:$AO$125,3,FALSE)</f>
        <v>49</v>
      </c>
      <c r="H197" s="24">
        <v>1150</v>
      </c>
      <c r="I197" s="24">
        <v>1950</v>
      </c>
      <c r="J197" s="26">
        <v>1</v>
      </c>
      <c r="K197" s="23">
        <f t="shared" si="165"/>
        <v>21077</v>
      </c>
      <c r="L197" s="23">
        <f t="shared" si="166"/>
        <v>21077</v>
      </c>
      <c r="M197" s="23">
        <f t="shared" si="167"/>
        <v>0</v>
      </c>
      <c r="N197" s="23">
        <v>93</v>
      </c>
      <c r="O197" s="23">
        <v>4110</v>
      </c>
      <c r="P197" s="23">
        <f>N197*100-O197</f>
        <v>5190</v>
      </c>
      <c r="Q197" s="18">
        <v>1150</v>
      </c>
      <c r="R197" s="31">
        <v>1</v>
      </c>
      <c r="S197" s="23">
        <f>ROUND(P197*Q197/10000,0)</f>
        <v>597</v>
      </c>
      <c r="T197" s="23">
        <f>ROUND(P197*Q197*R197/10000,0)</f>
        <v>597</v>
      </c>
      <c r="U197" s="23">
        <f>S197-T197</f>
        <v>0</v>
      </c>
      <c r="V197" s="23">
        <f>ROUND((E197*H197+G197*I197)/10000,0)</f>
        <v>40</v>
      </c>
      <c r="W197" s="23">
        <f>ROUND((E197*H197+G197*I197)*J197/10000,0)</f>
        <v>40</v>
      </c>
      <c r="X197" s="23">
        <f>V197-W197</f>
        <v>0</v>
      </c>
      <c r="Y197" s="23">
        <f>K197+S197-V197</f>
        <v>21634</v>
      </c>
      <c r="Z197" s="37">
        <f>L197+T197-W197</f>
        <v>21634</v>
      </c>
      <c r="AA197" s="37">
        <v>0</v>
      </c>
      <c r="AB197" s="37">
        <f>Z197+AA197</f>
        <v>21634</v>
      </c>
      <c r="AC197" s="37">
        <f>ROUND(498337/$AB$8*AB197,0)</f>
        <v>8422</v>
      </c>
      <c r="AD197" s="37">
        <f>AB197-AC197</f>
        <v>13212</v>
      </c>
      <c r="AE197" s="37"/>
      <c r="AF197" s="38" t="s">
        <v>223</v>
      </c>
      <c r="AG197" s="32"/>
      <c r="AI197" s="48">
        <f>ROUND(498337/$AB$8*AB197,2)</f>
        <v>8421.65</v>
      </c>
    </row>
    <row r="198" spans="1:35" s="4" customFormat="1" ht="27" hidden="1" customHeight="1">
      <c r="A198" s="19" t="s">
        <v>224</v>
      </c>
      <c r="B198" s="19"/>
      <c r="C198" s="20">
        <v>142269</v>
      </c>
      <c r="D198" s="20">
        <v>106115</v>
      </c>
      <c r="E198" s="20">
        <f>SUM(E199:E202)</f>
        <v>176</v>
      </c>
      <c r="F198" s="20">
        <v>36154</v>
      </c>
      <c r="G198" s="20">
        <f>SUM(G199:G202)</f>
        <v>56</v>
      </c>
      <c r="H198" s="21">
        <v>1150</v>
      </c>
      <c r="I198" s="21">
        <v>1950</v>
      </c>
      <c r="J198" s="27" t="s">
        <v>48</v>
      </c>
      <c r="K198" s="20">
        <f>SUM(K199:K202)</f>
        <v>19253</v>
      </c>
      <c r="L198" s="20">
        <f>SUM(L199:L202)</f>
        <v>15353</v>
      </c>
      <c r="M198" s="20">
        <f t="shared" si="167"/>
        <v>3900</v>
      </c>
      <c r="N198" s="20">
        <v>170</v>
      </c>
      <c r="O198" s="20">
        <v>8406</v>
      </c>
      <c r="P198" s="20">
        <f>SUM(P199:P202)</f>
        <v>8594</v>
      </c>
      <c r="Q198" s="30">
        <v>1150</v>
      </c>
      <c r="R198" s="27" t="s">
        <v>48</v>
      </c>
      <c r="S198" s="20">
        <f t="shared" ref="S198:Z198" si="172">SUM(S199:S202)</f>
        <v>989</v>
      </c>
      <c r="T198" s="20">
        <f t="shared" si="172"/>
        <v>791</v>
      </c>
      <c r="U198" s="20">
        <f t="shared" si="172"/>
        <v>198</v>
      </c>
      <c r="V198" s="20">
        <f t="shared" si="172"/>
        <v>31</v>
      </c>
      <c r="W198" s="20">
        <f t="shared" si="172"/>
        <v>25</v>
      </c>
      <c r="X198" s="20">
        <f t="shared" si="172"/>
        <v>6</v>
      </c>
      <c r="Y198" s="20">
        <f t="shared" si="172"/>
        <v>20211</v>
      </c>
      <c r="Z198" s="35">
        <f t="shared" si="172"/>
        <v>16119</v>
      </c>
      <c r="AA198" s="35">
        <v>-5</v>
      </c>
      <c r="AB198" s="35">
        <f>SUM(AB199:AB202)</f>
        <v>16114</v>
      </c>
      <c r="AC198" s="35">
        <f>SUM(AC199:AC202)</f>
        <v>6272</v>
      </c>
      <c r="AD198" s="35">
        <f>SUM(AD199:AD202)</f>
        <v>9842</v>
      </c>
      <c r="AE198" s="35">
        <f>SUM(AE199:AE202)</f>
        <v>0</v>
      </c>
      <c r="AF198" s="36"/>
      <c r="AG198" s="32">
        <v>1</v>
      </c>
      <c r="AI198" s="47">
        <f>SUM(AI199:AI202)</f>
        <v>6272.8399999999992</v>
      </c>
    </row>
    <row r="199" spans="1:35" s="4" customFormat="1" ht="27" hidden="1" customHeight="1">
      <c r="A199" s="22" t="s">
        <v>225</v>
      </c>
      <c r="B199" s="22" t="str">
        <f>VLOOKUP(A199,[1]Sheet2!$AQ$1:$AR$250,2,FALSE)</f>
        <v>445300000</v>
      </c>
      <c r="C199" s="23">
        <v>1278</v>
      </c>
      <c r="D199" s="23">
        <v>0</v>
      </c>
      <c r="E199" s="23">
        <v>0</v>
      </c>
      <c r="F199" s="23">
        <v>1278</v>
      </c>
      <c r="G199" s="23">
        <v>0</v>
      </c>
      <c r="H199" s="24">
        <v>1150</v>
      </c>
      <c r="I199" s="24">
        <v>1950</v>
      </c>
      <c r="J199" s="26">
        <v>0.6</v>
      </c>
      <c r="K199" s="23">
        <f t="shared" ref="K199:K206" si="173">ROUND((D199*H199+F199*I199)/10000,0)</f>
        <v>249</v>
      </c>
      <c r="L199" s="23">
        <f t="shared" ref="L199:L206" si="174">ROUND((H199*D199*J199+I199*F199*J199)/10000,0)</f>
        <v>150</v>
      </c>
      <c r="M199" s="23">
        <f t="shared" si="167"/>
        <v>99</v>
      </c>
      <c r="N199" s="23">
        <v>0</v>
      </c>
      <c r="O199" s="23">
        <v>0</v>
      </c>
      <c r="P199" s="23">
        <f>N199*100-O199</f>
        <v>0</v>
      </c>
      <c r="Q199" s="18">
        <v>1150</v>
      </c>
      <c r="R199" s="31">
        <v>0.6</v>
      </c>
      <c r="S199" s="23">
        <f>ROUND(P199*Q199/10000,0)</f>
        <v>0</v>
      </c>
      <c r="T199" s="23">
        <f>ROUND(P199*Q199*R199/10000,0)</f>
        <v>0</v>
      </c>
      <c r="U199" s="23">
        <f>S199-T199</f>
        <v>0</v>
      </c>
      <c r="V199" s="23">
        <f>ROUND((E199*H199+G199*I199)/10000,0)</f>
        <v>0</v>
      </c>
      <c r="W199" s="23">
        <f>ROUND((E199*H199+G199*I199)*J199/10000,0)</f>
        <v>0</v>
      </c>
      <c r="X199" s="23">
        <f>V199-W199</f>
        <v>0</v>
      </c>
      <c r="Y199" s="23">
        <f t="shared" ref="Y199:Z202" si="175">K199+S199-V199</f>
        <v>249</v>
      </c>
      <c r="Z199" s="37">
        <f t="shared" si="175"/>
        <v>150</v>
      </c>
      <c r="AA199" s="37">
        <v>-5</v>
      </c>
      <c r="AB199" s="37">
        <f>Z199+AA199</f>
        <v>145</v>
      </c>
      <c r="AC199" s="37">
        <f>ROUND(498337/$AB$8*AB199,0)</f>
        <v>56</v>
      </c>
      <c r="AD199" s="37">
        <f>AB199-AC199</f>
        <v>89</v>
      </c>
      <c r="AE199" s="37"/>
      <c r="AF199" s="38"/>
      <c r="AG199" s="32"/>
      <c r="AI199" s="48">
        <f>ROUND(498337/$AB$8*AB199,2)</f>
        <v>56.45</v>
      </c>
    </row>
    <row r="200" spans="1:35" s="4" customFormat="1" ht="27" hidden="1" customHeight="1">
      <c r="A200" s="17" t="s">
        <v>226</v>
      </c>
      <c r="B200" s="22" t="str">
        <f>VLOOKUP(A200,[1]Sheet2!$AQ$1:$AR$250,2,FALSE)</f>
        <v>445302000</v>
      </c>
      <c r="C200" s="23">
        <v>58764</v>
      </c>
      <c r="D200" s="23">
        <v>45198</v>
      </c>
      <c r="E200" s="23">
        <f>VLOOKUP(A200,[1]Sheet2!$AM$2:$AO$125,2,FALSE)</f>
        <v>20</v>
      </c>
      <c r="F200" s="23">
        <v>13566</v>
      </c>
      <c r="G200" s="23">
        <f>VLOOKUP(A200,[1]Sheet2!$AM$2:$AO$125,3,FALSE)</f>
        <v>15</v>
      </c>
      <c r="H200" s="24">
        <v>1150</v>
      </c>
      <c r="I200" s="24">
        <v>1950</v>
      </c>
      <c r="J200" s="26">
        <v>0.8</v>
      </c>
      <c r="K200" s="23">
        <f t="shared" si="173"/>
        <v>7843</v>
      </c>
      <c r="L200" s="23">
        <f t="shared" si="174"/>
        <v>6275</v>
      </c>
      <c r="M200" s="23">
        <f t="shared" si="167"/>
        <v>1568</v>
      </c>
      <c r="N200" s="23">
        <v>29</v>
      </c>
      <c r="O200" s="23">
        <v>1371</v>
      </c>
      <c r="P200" s="23">
        <f>N200*100-O200</f>
        <v>1529</v>
      </c>
      <c r="Q200" s="18">
        <v>1150</v>
      </c>
      <c r="R200" s="31">
        <v>0.8</v>
      </c>
      <c r="S200" s="23">
        <f>ROUND(P200*Q200/10000,0)</f>
        <v>176</v>
      </c>
      <c r="T200" s="23">
        <f>ROUND(P200*Q200*R200/10000,0)</f>
        <v>141</v>
      </c>
      <c r="U200" s="23">
        <f>S200-T200</f>
        <v>35</v>
      </c>
      <c r="V200" s="23">
        <f>ROUND((E200*H200+G200*I200)/10000,0)</f>
        <v>5</v>
      </c>
      <c r="W200" s="23">
        <f>ROUND((E200*H200+G200*I200)*J200/10000,0)</f>
        <v>4</v>
      </c>
      <c r="X200" s="23">
        <f>V200-W200</f>
        <v>1</v>
      </c>
      <c r="Y200" s="23">
        <f t="shared" si="175"/>
        <v>8014</v>
      </c>
      <c r="Z200" s="37">
        <f t="shared" si="175"/>
        <v>6412</v>
      </c>
      <c r="AA200" s="37">
        <v>0</v>
      </c>
      <c r="AB200" s="37">
        <f>Z200+AA200</f>
        <v>6412</v>
      </c>
      <c r="AC200" s="37">
        <f>ROUND(498337/$AB$8*AB200,0)</f>
        <v>2496</v>
      </c>
      <c r="AD200" s="37">
        <f>AB200-AC200</f>
        <v>3916</v>
      </c>
      <c r="AE200" s="37"/>
      <c r="AF200" s="38"/>
      <c r="AG200" s="32"/>
      <c r="AI200" s="48">
        <f>ROUND(498337/$AB$8*AB200,2)</f>
        <v>2496.0500000000002</v>
      </c>
    </row>
    <row r="201" spans="1:35" s="4" customFormat="1" ht="27" hidden="1" customHeight="1">
      <c r="A201" s="17" t="s">
        <v>227</v>
      </c>
      <c r="B201" s="22" t="str">
        <f>VLOOKUP(A201,[1]Sheet2!$AQ$1:$AR$250,2,FALSE)</f>
        <v>445322000</v>
      </c>
      <c r="C201" s="23">
        <v>52959</v>
      </c>
      <c r="D201" s="23">
        <v>39270</v>
      </c>
      <c r="E201" s="23">
        <f>VLOOKUP(A201,[1]Sheet2!$AM$2:$AO$125,2,FALSE)</f>
        <v>91</v>
      </c>
      <c r="F201" s="23">
        <v>13689</v>
      </c>
      <c r="G201" s="23">
        <f>VLOOKUP(A201,[1]Sheet2!$AM$2:$AO$125,3,FALSE)</f>
        <v>9</v>
      </c>
      <c r="H201" s="24">
        <v>1150</v>
      </c>
      <c r="I201" s="24">
        <v>1950</v>
      </c>
      <c r="J201" s="26">
        <v>0.8</v>
      </c>
      <c r="K201" s="23">
        <f t="shared" si="173"/>
        <v>7185</v>
      </c>
      <c r="L201" s="23">
        <f t="shared" si="174"/>
        <v>5748</v>
      </c>
      <c r="M201" s="23">
        <f t="shared" si="167"/>
        <v>1437</v>
      </c>
      <c r="N201" s="23">
        <v>88</v>
      </c>
      <c r="O201" s="23">
        <v>4549</v>
      </c>
      <c r="P201" s="23">
        <f>N201*100-O201</f>
        <v>4251</v>
      </c>
      <c r="Q201" s="18">
        <v>1150</v>
      </c>
      <c r="R201" s="31">
        <v>0.8</v>
      </c>
      <c r="S201" s="23">
        <f>ROUND(P201*Q201/10000,0)</f>
        <v>489</v>
      </c>
      <c r="T201" s="23">
        <f>ROUND(P201*Q201*R201/10000,0)</f>
        <v>391</v>
      </c>
      <c r="U201" s="23">
        <f>S201-T201</f>
        <v>98</v>
      </c>
      <c r="V201" s="23">
        <f>ROUND((E201*H201+G201*I201)/10000,0)</f>
        <v>12</v>
      </c>
      <c r="W201" s="23">
        <f>ROUND((E201*H201+G201*I201)*J201/10000,0)</f>
        <v>10</v>
      </c>
      <c r="X201" s="23">
        <f>V201-W201</f>
        <v>2</v>
      </c>
      <c r="Y201" s="23">
        <f t="shared" si="175"/>
        <v>7662</v>
      </c>
      <c r="Z201" s="37">
        <f t="shared" si="175"/>
        <v>6129</v>
      </c>
      <c r="AA201" s="37">
        <v>0</v>
      </c>
      <c r="AB201" s="37">
        <f>Z201+AA201</f>
        <v>6129</v>
      </c>
      <c r="AC201" s="37">
        <f>ROUND(498337/$AB$8*AB201,0)</f>
        <v>2386</v>
      </c>
      <c r="AD201" s="37">
        <f>AB201-AC201</f>
        <v>3743</v>
      </c>
      <c r="AE201" s="37"/>
      <c r="AF201" s="38"/>
      <c r="AG201" s="32"/>
      <c r="AI201" s="48">
        <f>ROUND(498337/$AB$8*AB201,2)</f>
        <v>2385.89</v>
      </c>
    </row>
    <row r="202" spans="1:35" s="4" customFormat="1" ht="27" hidden="1" customHeight="1">
      <c r="A202" s="17" t="s">
        <v>228</v>
      </c>
      <c r="B202" s="22" t="s">
        <v>229</v>
      </c>
      <c r="C202" s="23">
        <v>29268</v>
      </c>
      <c r="D202" s="23">
        <v>21647</v>
      </c>
      <c r="E202" s="23">
        <f>VLOOKUP(A202,[1]Sheet2!$AM$2:$AO$125,2,FALSE)</f>
        <v>65</v>
      </c>
      <c r="F202" s="23">
        <v>7621</v>
      </c>
      <c r="G202" s="23">
        <f>VLOOKUP(A202,[1]Sheet2!$AM$2:$AO$125,3,FALSE)</f>
        <v>32</v>
      </c>
      <c r="H202" s="24">
        <v>1150</v>
      </c>
      <c r="I202" s="24">
        <v>1950</v>
      </c>
      <c r="J202" s="26">
        <v>0.8</v>
      </c>
      <c r="K202" s="23">
        <f t="shared" si="173"/>
        <v>3976</v>
      </c>
      <c r="L202" s="23">
        <f t="shared" si="174"/>
        <v>3180</v>
      </c>
      <c r="M202" s="23">
        <f t="shared" si="167"/>
        <v>796</v>
      </c>
      <c r="N202" s="23">
        <v>53</v>
      </c>
      <c r="O202" s="23">
        <v>2486</v>
      </c>
      <c r="P202" s="23">
        <f>N202*100-O202</f>
        <v>2814</v>
      </c>
      <c r="Q202" s="18">
        <v>1150</v>
      </c>
      <c r="R202" s="31">
        <v>0.8</v>
      </c>
      <c r="S202" s="23">
        <f>ROUND(P202*Q202/10000,0)</f>
        <v>324</v>
      </c>
      <c r="T202" s="23">
        <f>ROUND(P202*Q202*R202/10000,0)</f>
        <v>259</v>
      </c>
      <c r="U202" s="23">
        <f>S202-T202</f>
        <v>65</v>
      </c>
      <c r="V202" s="23">
        <f>ROUND((E202*H202+G202*I202)/10000,0)</f>
        <v>14</v>
      </c>
      <c r="W202" s="23">
        <f>ROUND((E202*H202+G202*I202)*J202/10000,0)</f>
        <v>11</v>
      </c>
      <c r="X202" s="23">
        <f>V202-W202</f>
        <v>3</v>
      </c>
      <c r="Y202" s="23">
        <f t="shared" si="175"/>
        <v>4286</v>
      </c>
      <c r="Z202" s="37">
        <f t="shared" si="175"/>
        <v>3428</v>
      </c>
      <c r="AA202" s="37">
        <v>0</v>
      </c>
      <c r="AB202" s="37">
        <f>Z202+AA202</f>
        <v>3428</v>
      </c>
      <c r="AC202" s="37">
        <f>ROUND(498337/$AB$8*AB202,0)</f>
        <v>1334</v>
      </c>
      <c r="AD202" s="37">
        <f>AB202-AC202</f>
        <v>2094</v>
      </c>
      <c r="AE202" s="37"/>
      <c r="AF202" s="38"/>
      <c r="AG202" s="32"/>
      <c r="AI202" s="48">
        <f>ROUND(498337/$AB$8*AB202,2)</f>
        <v>1334.45</v>
      </c>
    </row>
    <row r="203" spans="1:35" s="4" customFormat="1" ht="27" hidden="1" customHeight="1">
      <c r="A203" s="19" t="s">
        <v>230</v>
      </c>
      <c r="B203" s="19"/>
      <c r="C203" s="20">
        <v>54892</v>
      </c>
      <c r="D203" s="20">
        <v>39615</v>
      </c>
      <c r="E203" s="20">
        <f>SUM(E204)</f>
        <v>49</v>
      </c>
      <c r="F203" s="20">
        <v>15277</v>
      </c>
      <c r="G203" s="20">
        <f>SUM(G204)</f>
        <v>8</v>
      </c>
      <c r="H203" s="21">
        <v>1150</v>
      </c>
      <c r="I203" s="21">
        <v>1950</v>
      </c>
      <c r="J203" s="27">
        <v>0.8</v>
      </c>
      <c r="K203" s="20">
        <f t="shared" si="173"/>
        <v>7535</v>
      </c>
      <c r="L203" s="20">
        <f t="shared" si="174"/>
        <v>6028</v>
      </c>
      <c r="M203" s="20">
        <f t="shared" si="167"/>
        <v>1507</v>
      </c>
      <c r="N203" s="20">
        <v>55</v>
      </c>
      <c r="O203" s="20">
        <v>2737</v>
      </c>
      <c r="P203" s="20">
        <f>SUM(P204)</f>
        <v>2763</v>
      </c>
      <c r="Q203" s="30">
        <v>1150</v>
      </c>
      <c r="R203" s="27">
        <v>0.8</v>
      </c>
      <c r="S203" s="20">
        <f t="shared" ref="S203:Z203" si="176">SUM(S204)</f>
        <v>318</v>
      </c>
      <c r="T203" s="20">
        <f t="shared" si="176"/>
        <v>254</v>
      </c>
      <c r="U203" s="20">
        <f t="shared" si="176"/>
        <v>64</v>
      </c>
      <c r="V203" s="20">
        <f t="shared" si="176"/>
        <v>7</v>
      </c>
      <c r="W203" s="20">
        <f t="shared" si="176"/>
        <v>6</v>
      </c>
      <c r="X203" s="20">
        <f t="shared" si="176"/>
        <v>1</v>
      </c>
      <c r="Y203" s="20">
        <f t="shared" si="176"/>
        <v>7846</v>
      </c>
      <c r="Z203" s="35">
        <f t="shared" si="176"/>
        <v>6276</v>
      </c>
      <c r="AA203" s="35">
        <v>0</v>
      </c>
      <c r="AB203" s="35">
        <f>SUM(AB204)</f>
        <v>6276</v>
      </c>
      <c r="AC203" s="35">
        <f>SUM(AC204)</f>
        <v>2443</v>
      </c>
      <c r="AD203" s="35">
        <f>SUM(AD204)</f>
        <v>3833</v>
      </c>
      <c r="AE203" s="35">
        <f>SUM(AE204)</f>
        <v>0</v>
      </c>
      <c r="AF203" s="36"/>
      <c r="AG203" s="32">
        <v>1</v>
      </c>
      <c r="AI203" s="47">
        <f>SUM(AI204)</f>
        <v>2443.11</v>
      </c>
    </row>
    <row r="204" spans="1:35" s="4" customFormat="1" ht="27" hidden="1" customHeight="1">
      <c r="A204" s="17" t="s">
        <v>230</v>
      </c>
      <c r="B204" s="22" t="str">
        <f>VLOOKUP(A204,[1]Sheet2!$AQ$1:$AR$250,2,FALSE)</f>
        <v>445321000</v>
      </c>
      <c r="C204" s="23">
        <v>54892</v>
      </c>
      <c r="D204" s="23">
        <v>39615</v>
      </c>
      <c r="E204" s="23">
        <f>VLOOKUP(A204,[1]Sheet2!$AM$2:$AO$125,2,FALSE)</f>
        <v>49</v>
      </c>
      <c r="F204" s="23">
        <v>15277</v>
      </c>
      <c r="G204" s="23">
        <f>VLOOKUP(A204,[1]Sheet2!$AM$2:$AO$125,3,FALSE)</f>
        <v>8</v>
      </c>
      <c r="H204" s="24">
        <v>1150</v>
      </c>
      <c r="I204" s="24">
        <v>1950</v>
      </c>
      <c r="J204" s="26">
        <v>0.8</v>
      </c>
      <c r="K204" s="23">
        <f t="shared" si="173"/>
        <v>7535</v>
      </c>
      <c r="L204" s="23">
        <f t="shared" si="174"/>
        <v>6028</v>
      </c>
      <c r="M204" s="23">
        <f t="shared" si="167"/>
        <v>1507</v>
      </c>
      <c r="N204" s="23">
        <v>55</v>
      </c>
      <c r="O204" s="23">
        <v>2737</v>
      </c>
      <c r="P204" s="23">
        <f>N204*100-O204</f>
        <v>2763</v>
      </c>
      <c r="Q204" s="18">
        <v>1150</v>
      </c>
      <c r="R204" s="31">
        <v>0.8</v>
      </c>
      <c r="S204" s="23">
        <f>ROUND(P204*Q204/10000,0)</f>
        <v>318</v>
      </c>
      <c r="T204" s="23">
        <f>ROUND(P204*Q204*R204/10000,0)</f>
        <v>254</v>
      </c>
      <c r="U204" s="23">
        <f>S204-T204</f>
        <v>64</v>
      </c>
      <c r="V204" s="23">
        <f>ROUND((E204*H204+G204*I204)/10000,0)</f>
        <v>7</v>
      </c>
      <c r="W204" s="23">
        <f>ROUND((E204*H204+G204*I204)*J204/10000,0)</f>
        <v>6</v>
      </c>
      <c r="X204" s="23">
        <f>V204-W204</f>
        <v>1</v>
      </c>
      <c r="Y204" s="23">
        <f>K204+S204-V204</f>
        <v>7846</v>
      </c>
      <c r="Z204" s="37">
        <f>L204+T204-W204</f>
        <v>6276</v>
      </c>
      <c r="AA204" s="37">
        <v>0</v>
      </c>
      <c r="AB204" s="37">
        <f>Z204+AA204</f>
        <v>6276</v>
      </c>
      <c r="AC204" s="37">
        <f>ROUND(498337/$AB$8*AB204,0)</f>
        <v>2443</v>
      </c>
      <c r="AD204" s="37">
        <f>AB204-AC204</f>
        <v>3833</v>
      </c>
      <c r="AE204" s="37"/>
      <c r="AF204" s="38"/>
      <c r="AG204" s="32"/>
      <c r="AI204" s="48">
        <f>ROUND(498337/$AB$8*AB204,2)</f>
        <v>2443.11</v>
      </c>
    </row>
    <row r="205" spans="1:35" s="4" customFormat="1" ht="27" hidden="1" customHeight="1">
      <c r="A205" s="19" t="s">
        <v>231</v>
      </c>
      <c r="B205" s="19"/>
      <c r="C205" s="20">
        <v>158291</v>
      </c>
      <c r="D205" s="20">
        <v>112884</v>
      </c>
      <c r="E205" s="20">
        <f>SUM(E206)</f>
        <v>218</v>
      </c>
      <c r="F205" s="20">
        <v>45407</v>
      </c>
      <c r="G205" s="20">
        <f>SUM(G206)</f>
        <v>44</v>
      </c>
      <c r="H205" s="21">
        <v>1150</v>
      </c>
      <c r="I205" s="21">
        <v>1950</v>
      </c>
      <c r="J205" s="27">
        <v>0.8</v>
      </c>
      <c r="K205" s="20">
        <f t="shared" si="173"/>
        <v>21836</v>
      </c>
      <c r="L205" s="20">
        <f t="shared" si="174"/>
        <v>17469</v>
      </c>
      <c r="M205" s="20">
        <f t="shared" si="167"/>
        <v>4367</v>
      </c>
      <c r="N205" s="20">
        <v>109</v>
      </c>
      <c r="O205" s="20">
        <v>6593</v>
      </c>
      <c r="P205" s="20">
        <f>SUM(P206)</f>
        <v>4307</v>
      </c>
      <c r="Q205" s="30">
        <v>1150</v>
      </c>
      <c r="R205" s="27">
        <v>0.8</v>
      </c>
      <c r="S205" s="20">
        <f t="shared" ref="S205:Z205" si="177">SUM(S206)</f>
        <v>495</v>
      </c>
      <c r="T205" s="20">
        <f t="shared" si="177"/>
        <v>396</v>
      </c>
      <c r="U205" s="20">
        <f t="shared" si="177"/>
        <v>99</v>
      </c>
      <c r="V205" s="20">
        <f t="shared" si="177"/>
        <v>34</v>
      </c>
      <c r="W205" s="20">
        <f t="shared" si="177"/>
        <v>27</v>
      </c>
      <c r="X205" s="20">
        <f t="shared" si="177"/>
        <v>7</v>
      </c>
      <c r="Y205" s="20">
        <f t="shared" si="177"/>
        <v>22297</v>
      </c>
      <c r="Z205" s="35">
        <f t="shared" si="177"/>
        <v>17838</v>
      </c>
      <c r="AA205" s="35">
        <v>0</v>
      </c>
      <c r="AB205" s="35">
        <f>SUM(AB206)</f>
        <v>17838</v>
      </c>
      <c r="AC205" s="35">
        <f>SUM(AC206)</f>
        <v>6944</v>
      </c>
      <c r="AD205" s="35">
        <f>SUM(AD206)</f>
        <v>10894</v>
      </c>
      <c r="AE205" s="35">
        <f>SUM(AE206)</f>
        <v>0</v>
      </c>
      <c r="AF205" s="36"/>
      <c r="AG205" s="32">
        <v>1</v>
      </c>
      <c r="AI205" s="47">
        <f>SUM(AI206)</f>
        <v>6943.95</v>
      </c>
    </row>
    <row r="206" spans="1:35" s="4" customFormat="1" ht="27" hidden="1" customHeight="1">
      <c r="A206" s="17" t="s">
        <v>231</v>
      </c>
      <c r="B206" s="22" t="str">
        <f>VLOOKUP(A206,[1]Sheet2!$AQ$1:$AR$250,2,FALSE)</f>
        <v>445381000</v>
      </c>
      <c r="C206" s="23">
        <v>158291</v>
      </c>
      <c r="D206" s="23">
        <v>112884</v>
      </c>
      <c r="E206" s="23">
        <f>VLOOKUP(A206,[1]Sheet2!$AM$2:$AO$125,2,FALSE)</f>
        <v>218</v>
      </c>
      <c r="F206" s="23">
        <v>45407</v>
      </c>
      <c r="G206" s="23">
        <f>VLOOKUP(A206,[1]Sheet2!$AM$2:$AO$125,3,FALSE)</f>
        <v>44</v>
      </c>
      <c r="H206" s="24">
        <v>1150</v>
      </c>
      <c r="I206" s="24">
        <v>1950</v>
      </c>
      <c r="J206" s="26">
        <v>0.8</v>
      </c>
      <c r="K206" s="23">
        <f t="shared" si="173"/>
        <v>21836</v>
      </c>
      <c r="L206" s="23">
        <f t="shared" si="174"/>
        <v>17469</v>
      </c>
      <c r="M206" s="23">
        <f t="shared" si="167"/>
        <v>4367</v>
      </c>
      <c r="N206" s="23">
        <v>109</v>
      </c>
      <c r="O206" s="23">
        <v>6593</v>
      </c>
      <c r="P206" s="23">
        <f>N206*100-O206</f>
        <v>4307</v>
      </c>
      <c r="Q206" s="18">
        <v>1150</v>
      </c>
      <c r="R206" s="31">
        <v>0.8</v>
      </c>
      <c r="S206" s="23">
        <f>ROUND(P206*Q206/10000,0)</f>
        <v>495</v>
      </c>
      <c r="T206" s="23">
        <f>ROUND(P206*Q206*R206/10000,0)</f>
        <v>396</v>
      </c>
      <c r="U206" s="23">
        <f>S206-T206</f>
        <v>99</v>
      </c>
      <c r="V206" s="23">
        <f>ROUND((E206*H206+G206*I206)/10000,0)</f>
        <v>34</v>
      </c>
      <c r="W206" s="23">
        <f>ROUND((E206*H206+G206*I206)*J206/10000,0)</f>
        <v>27</v>
      </c>
      <c r="X206" s="23">
        <f>V206-W206</f>
        <v>7</v>
      </c>
      <c r="Y206" s="23">
        <f>K206+S206-V206</f>
        <v>22297</v>
      </c>
      <c r="Z206" s="37">
        <f>L206+T206-W206</f>
        <v>17838</v>
      </c>
      <c r="AA206" s="37">
        <v>0</v>
      </c>
      <c r="AB206" s="37">
        <f>Z206+AA206</f>
        <v>17838</v>
      </c>
      <c r="AC206" s="37">
        <f>ROUND(498337/$AB$8*AB206,0)</f>
        <v>6944</v>
      </c>
      <c r="AD206" s="37">
        <f>AB206-AC206</f>
        <v>10894</v>
      </c>
      <c r="AE206" s="37"/>
      <c r="AF206" s="38"/>
      <c r="AG206" s="32"/>
      <c r="AI206" s="48">
        <f>ROUND(498337/$AB$8*AB206,2)</f>
        <v>6943.95</v>
      </c>
    </row>
    <row r="207" spans="1:35" hidden="1"/>
  </sheetData>
  <mergeCells count="39">
    <mergeCell ref="A2:AF2"/>
    <mergeCell ref="C3:M3"/>
    <mergeCell ref="N3:U3"/>
    <mergeCell ref="C4:G4"/>
    <mergeCell ref="H4:I4"/>
    <mergeCell ref="K4:M4"/>
    <mergeCell ref="S4:U4"/>
    <mergeCell ref="R4:R6"/>
    <mergeCell ref="S5:S6"/>
    <mergeCell ref="T5:T6"/>
    <mergeCell ref="U5:U6"/>
    <mergeCell ref="V5:V6"/>
    <mergeCell ref="W5:W6"/>
    <mergeCell ref="X5:X6"/>
    <mergeCell ref="Y3:Y6"/>
    <mergeCell ref="Z3:Z6"/>
    <mergeCell ref="D5:E5"/>
    <mergeCell ref="F5:G5"/>
    <mergeCell ref="A3:A6"/>
    <mergeCell ref="B3:B6"/>
    <mergeCell ref="C5:C6"/>
    <mergeCell ref="H5:H6"/>
    <mergeCell ref="I5:I6"/>
    <mergeCell ref="J4:J6"/>
    <mergeCell ref="K5:K6"/>
    <mergeCell ref="L5:L6"/>
    <mergeCell ref="M5:M6"/>
    <mergeCell ref="N4:N6"/>
    <mergeCell ref="O4:O6"/>
    <mergeCell ref="P4:P6"/>
    <mergeCell ref="Q4:Q6"/>
    <mergeCell ref="AF3:AF6"/>
    <mergeCell ref="V3:X4"/>
    <mergeCell ref="AB3:AD4"/>
    <mergeCell ref="AA3:AA6"/>
    <mergeCell ref="AB5:AB6"/>
    <mergeCell ref="AC5:AC6"/>
    <mergeCell ref="AD5:AD6"/>
    <mergeCell ref="AE3:AE6"/>
  </mergeCells>
  <phoneticPr fontId="13" type="noConversion"/>
  <pageMargins left="0.75" right="0.75" top="1" bottom="1" header="0.51" footer="0.51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附表1-义务教育公用经费</vt:lpstr>
      <vt:lpstr>'附表1-义务教育公用经费'!Print_Area</vt:lpstr>
      <vt:lpstr>'附表1-义务教育公用经费'!Print_Titles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杨远立</dc:creator>
  <cp:lastModifiedBy>AutoBVT</cp:lastModifiedBy>
  <cp:lastPrinted>2020-12-29T07:10:37Z</cp:lastPrinted>
  <dcterms:created xsi:type="dcterms:W3CDTF">2020-12-03T01:39:00Z</dcterms:created>
  <dcterms:modified xsi:type="dcterms:W3CDTF">2021-01-04T00:30:26Z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