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300" windowWidth="14940" windowHeight="9120" activeTab="2"/>
  </bookViews>
  <sheets>
    <sheet name="附件1" sheetId="1" r:id="rId1"/>
    <sheet name="附件2" sheetId="2" r:id="rId2"/>
    <sheet name="附件3" sheetId="3" r:id="rId3"/>
  </sheets>
  <calcPr calcId="144525"/>
</workbook>
</file>

<file path=xl/calcChain.xml><?xml version="1.0" encoding="utf-8"?>
<calcChain xmlns="http://schemas.openxmlformats.org/spreadsheetml/2006/main">
  <c r="L7" i="2" l="1"/>
  <c r="I7" i="2"/>
  <c r="M7" i="2" s="1"/>
  <c r="N7" i="2" s="1"/>
  <c r="P7" i="2" s="1"/>
  <c r="Q7" i="2" l="1"/>
  <c r="N99" i="3"/>
  <c r="K99" i="3"/>
  <c r="S99" i="3" s="1"/>
  <c r="N98" i="3"/>
  <c r="K98" i="3"/>
  <c r="O98" i="3" s="1"/>
  <c r="P98" i="3" s="1"/>
  <c r="K97" i="3"/>
  <c r="Q97" i="3"/>
  <c r="M97" i="3"/>
  <c r="L97" i="3"/>
  <c r="I97" i="3"/>
  <c r="H97" i="3"/>
  <c r="G97" i="3"/>
  <c r="F97" i="3"/>
  <c r="H96" i="3"/>
  <c r="K96" i="3" s="1"/>
  <c r="Q95" i="3"/>
  <c r="M95" i="3"/>
  <c r="L95" i="3"/>
  <c r="I95" i="3"/>
  <c r="G95" i="3"/>
  <c r="F95" i="3"/>
  <c r="N94" i="3"/>
  <c r="N93" i="3" s="1"/>
  <c r="K94" i="3"/>
  <c r="Q93" i="3"/>
  <c r="M93" i="3"/>
  <c r="L93" i="3"/>
  <c r="I93" i="3"/>
  <c r="H93" i="3"/>
  <c r="G93" i="3"/>
  <c r="F93" i="3"/>
  <c r="N92" i="3"/>
  <c r="N91" i="3" s="1"/>
  <c r="K92" i="3"/>
  <c r="Q91" i="3"/>
  <c r="M91" i="3"/>
  <c r="L91" i="3"/>
  <c r="K91" i="3"/>
  <c r="I91" i="3"/>
  <c r="H91" i="3"/>
  <c r="G91" i="3"/>
  <c r="F91" i="3"/>
  <c r="N90" i="3"/>
  <c r="N89" i="3" s="1"/>
  <c r="K90" i="3"/>
  <c r="S90" i="3" s="1"/>
  <c r="S89" i="3" s="1"/>
  <c r="Q89" i="3"/>
  <c r="M89" i="3"/>
  <c r="L89" i="3"/>
  <c r="K89" i="3"/>
  <c r="I89" i="3"/>
  <c r="H89" i="3"/>
  <c r="G89" i="3"/>
  <c r="F89" i="3"/>
  <c r="N88" i="3"/>
  <c r="N86" i="3" s="1"/>
  <c r="K88" i="3"/>
  <c r="S88" i="3" s="1"/>
  <c r="N87" i="3"/>
  <c r="K87" i="3"/>
  <c r="Q86" i="3"/>
  <c r="M86" i="3"/>
  <c r="L86" i="3"/>
  <c r="K86" i="3"/>
  <c r="I86" i="3"/>
  <c r="H86" i="3"/>
  <c r="G86" i="3"/>
  <c r="F86" i="3"/>
  <c r="N85" i="3"/>
  <c r="N84" i="3" s="1"/>
  <c r="K85" i="3"/>
  <c r="K84" i="3" s="1"/>
  <c r="Q84" i="3"/>
  <c r="M84" i="3"/>
  <c r="L84" i="3"/>
  <c r="I84" i="3"/>
  <c r="H84" i="3"/>
  <c r="G84" i="3"/>
  <c r="F84" i="3"/>
  <c r="N83" i="3"/>
  <c r="K83" i="3"/>
  <c r="S83" i="3" s="1"/>
  <c r="N82" i="3"/>
  <c r="K82" i="3"/>
  <c r="N81" i="3"/>
  <c r="K81" i="3"/>
  <c r="S81" i="3" s="1"/>
  <c r="N80" i="3"/>
  <c r="O80" i="3" s="1"/>
  <c r="P80" i="3" s="1"/>
  <c r="R80" i="3" s="1"/>
  <c r="K80" i="3"/>
  <c r="H79" i="3"/>
  <c r="N79" i="3" s="1"/>
  <c r="Q78" i="3"/>
  <c r="M78" i="3"/>
  <c r="L78" i="3"/>
  <c r="I78" i="3"/>
  <c r="G78" i="3"/>
  <c r="F78" i="3"/>
  <c r="N77" i="3"/>
  <c r="K77" i="3"/>
  <c r="O77" i="3" s="1"/>
  <c r="Q76" i="3"/>
  <c r="N76" i="3"/>
  <c r="M76" i="3"/>
  <c r="L76" i="3"/>
  <c r="I76" i="3"/>
  <c r="H76" i="3"/>
  <c r="G76" i="3"/>
  <c r="F76" i="3"/>
  <c r="N75" i="3"/>
  <c r="N74" i="3"/>
  <c r="K75" i="3"/>
  <c r="K74" i="3" s="1"/>
  <c r="Q74" i="3"/>
  <c r="M74" i="3"/>
  <c r="L74" i="3"/>
  <c r="I74" i="3"/>
  <c r="H74" i="3"/>
  <c r="G74" i="3"/>
  <c r="F74" i="3"/>
  <c r="N73" i="3"/>
  <c r="K73" i="3"/>
  <c r="Q72" i="3"/>
  <c r="N72" i="3"/>
  <c r="M72" i="3"/>
  <c r="L72" i="3"/>
  <c r="I72" i="3"/>
  <c r="H72" i="3"/>
  <c r="G72" i="3"/>
  <c r="F72" i="3"/>
  <c r="N71" i="3"/>
  <c r="N70" i="3" s="1"/>
  <c r="K71" i="3"/>
  <c r="Q70" i="3"/>
  <c r="M70" i="3"/>
  <c r="L70" i="3"/>
  <c r="I70" i="3"/>
  <c r="H70" i="3"/>
  <c r="G70" i="3"/>
  <c r="F70" i="3"/>
  <c r="N69" i="3"/>
  <c r="S69" i="3" s="1"/>
  <c r="K69" i="3"/>
  <c r="N68" i="3"/>
  <c r="K68" i="3"/>
  <c r="N67" i="3"/>
  <c r="K67" i="3"/>
  <c r="N66" i="3"/>
  <c r="K66" i="3"/>
  <c r="S66" i="3" s="1"/>
  <c r="S65" i="3"/>
  <c r="N65" i="3"/>
  <c r="K65" i="3"/>
  <c r="Q64" i="3"/>
  <c r="M64" i="3"/>
  <c r="L64" i="3"/>
  <c r="I64" i="3"/>
  <c r="H64" i="3"/>
  <c r="G64" i="3"/>
  <c r="F64" i="3"/>
  <c r="N63" i="3"/>
  <c r="K63" i="3"/>
  <c r="S63" i="3" s="1"/>
  <c r="S62" i="3" s="1"/>
  <c r="Q62" i="3"/>
  <c r="M62" i="3"/>
  <c r="L62" i="3"/>
  <c r="I62" i="3"/>
  <c r="H62" i="3"/>
  <c r="G62" i="3"/>
  <c r="F62" i="3"/>
  <c r="N61" i="3"/>
  <c r="K61" i="3"/>
  <c r="K60" i="3" s="1"/>
  <c r="Q60" i="3"/>
  <c r="N60" i="3"/>
  <c r="M60" i="3"/>
  <c r="L60" i="3"/>
  <c r="I60" i="3"/>
  <c r="H60" i="3"/>
  <c r="G60" i="3"/>
  <c r="F60" i="3"/>
  <c r="N59" i="3"/>
  <c r="N56" i="3" s="1"/>
  <c r="K59" i="3"/>
  <c r="N58" i="3"/>
  <c r="K58" i="3"/>
  <c r="N57" i="3"/>
  <c r="O57" i="3" s="1"/>
  <c r="P57" i="3" s="1"/>
  <c r="R57" i="3" s="1"/>
  <c r="S57" i="3"/>
  <c r="K57" i="3"/>
  <c r="Q56" i="3"/>
  <c r="M56" i="3"/>
  <c r="L56" i="3"/>
  <c r="I56" i="3"/>
  <c r="H56" i="3"/>
  <c r="G56" i="3"/>
  <c r="F56" i="3"/>
  <c r="N55" i="3"/>
  <c r="N54" i="3" s="1"/>
  <c r="K55" i="3"/>
  <c r="K54" i="3" s="1"/>
  <c r="Q54" i="3"/>
  <c r="M54" i="3"/>
  <c r="L54" i="3"/>
  <c r="I54" i="3"/>
  <c r="H54" i="3"/>
  <c r="G54" i="3"/>
  <c r="F54" i="3"/>
  <c r="N53" i="3"/>
  <c r="N52" i="3" s="1"/>
  <c r="K53" i="3"/>
  <c r="Q52" i="3"/>
  <c r="M52" i="3"/>
  <c r="L52" i="3"/>
  <c r="K52" i="3"/>
  <c r="I52" i="3"/>
  <c r="H52" i="3"/>
  <c r="G52" i="3"/>
  <c r="F52" i="3"/>
  <c r="N51" i="3"/>
  <c r="N50" i="3" s="1"/>
  <c r="K51" i="3"/>
  <c r="Q50" i="3"/>
  <c r="M50" i="3"/>
  <c r="L50" i="3"/>
  <c r="I50" i="3"/>
  <c r="H50" i="3"/>
  <c r="G50" i="3"/>
  <c r="F50" i="3"/>
  <c r="N49" i="3"/>
  <c r="N48" i="3" s="1"/>
  <c r="K49" i="3"/>
  <c r="O49" i="3" s="1"/>
  <c r="Q48" i="3"/>
  <c r="M48" i="3"/>
  <c r="L48" i="3"/>
  <c r="I48" i="3"/>
  <c r="H48" i="3"/>
  <c r="G48" i="3"/>
  <c r="F48" i="3"/>
  <c r="N47" i="3"/>
  <c r="K47" i="3"/>
  <c r="O47" i="3" s="1"/>
  <c r="P47" i="3" s="1"/>
  <c r="R47" i="3" s="1"/>
  <c r="N46" i="3"/>
  <c r="K46" i="3"/>
  <c r="O46" i="3" s="1"/>
  <c r="P46" i="3" s="1"/>
  <c r="R46" i="3" s="1"/>
  <c r="N45" i="3"/>
  <c r="K45" i="3"/>
  <c r="N44" i="3"/>
  <c r="N42" i="3" s="1"/>
  <c r="K44" i="3"/>
  <c r="O44" i="3" s="1"/>
  <c r="P44" i="3" s="1"/>
  <c r="R44" i="3" s="1"/>
  <c r="N43" i="3"/>
  <c r="K43" i="3"/>
  <c r="Q42" i="3"/>
  <c r="M42" i="3"/>
  <c r="L42" i="3"/>
  <c r="I42" i="3"/>
  <c r="H42" i="3"/>
  <c r="G42" i="3"/>
  <c r="F42" i="3"/>
  <c r="N41" i="3"/>
  <c r="N40" i="3" s="1"/>
  <c r="K41" i="3"/>
  <c r="Q40" i="3"/>
  <c r="M40" i="3"/>
  <c r="L40" i="3"/>
  <c r="I40" i="3"/>
  <c r="H40" i="3"/>
  <c r="G40" i="3"/>
  <c r="F40" i="3"/>
  <c r="N39" i="3"/>
  <c r="K39" i="3"/>
  <c r="S39" i="3" s="1"/>
  <c r="N38" i="3"/>
  <c r="K38" i="3"/>
  <c r="S38" i="3" s="1"/>
  <c r="N37" i="3"/>
  <c r="O37" i="3" s="1"/>
  <c r="P37" i="3" s="1"/>
  <c r="R37" i="3" s="1"/>
  <c r="K37" i="3"/>
  <c r="N36" i="3"/>
  <c r="K36" i="3"/>
  <c r="K34" i="3" s="1"/>
  <c r="N35" i="3"/>
  <c r="K35" i="3"/>
  <c r="S35" i="3" s="1"/>
  <c r="Q34" i="3"/>
  <c r="M34" i="3"/>
  <c r="L34" i="3"/>
  <c r="I34" i="3"/>
  <c r="H34" i="3"/>
  <c r="G34" i="3"/>
  <c r="F34" i="3"/>
  <c r="N33" i="3"/>
  <c r="N32" i="3" s="1"/>
  <c r="K33" i="3"/>
  <c r="Q32" i="3"/>
  <c r="M32" i="3"/>
  <c r="L32" i="3"/>
  <c r="K32" i="3"/>
  <c r="I32" i="3"/>
  <c r="H32" i="3"/>
  <c r="G32" i="3"/>
  <c r="F32" i="3"/>
  <c r="N31" i="3"/>
  <c r="K31" i="3"/>
  <c r="N30" i="3"/>
  <c r="K30" i="3"/>
  <c r="S30" i="3"/>
  <c r="N29" i="3"/>
  <c r="K29" i="3"/>
  <c r="N28" i="3"/>
  <c r="O28" i="3" s="1"/>
  <c r="P28" i="3" s="1"/>
  <c r="R28" i="3" s="1"/>
  <c r="K28" i="3"/>
  <c r="N27" i="3"/>
  <c r="K27" i="3"/>
  <c r="N26" i="3"/>
  <c r="K26" i="3"/>
  <c r="S26" i="3" s="1"/>
  <c r="N25" i="3"/>
  <c r="K25" i="3"/>
  <c r="Q24" i="3"/>
  <c r="M24" i="3"/>
  <c r="L24" i="3"/>
  <c r="I24" i="3"/>
  <c r="H24" i="3"/>
  <c r="G24" i="3"/>
  <c r="F24" i="3"/>
  <c r="N23" i="3"/>
  <c r="N21" i="3" s="1"/>
  <c r="S23" i="3"/>
  <c r="K23" i="3"/>
  <c r="N22" i="3"/>
  <c r="S22" i="3"/>
  <c r="K22" i="3"/>
  <c r="K21" i="3" s="1"/>
  <c r="Q21" i="3"/>
  <c r="M21" i="3"/>
  <c r="L21" i="3"/>
  <c r="I21" i="3"/>
  <c r="H21" i="3"/>
  <c r="G21" i="3"/>
  <c r="F21" i="3"/>
  <c r="N20" i="3"/>
  <c r="S20" i="3" s="1"/>
  <c r="K20" i="3"/>
  <c r="N19" i="3"/>
  <c r="K19" i="3"/>
  <c r="O19" i="3" s="1"/>
  <c r="N18" i="3"/>
  <c r="K18" i="3"/>
  <c r="N17" i="3"/>
  <c r="K17" i="3"/>
  <c r="O17" i="3" s="1"/>
  <c r="P17" i="3" s="1"/>
  <c r="R17" i="3" s="1"/>
  <c r="S17" i="3"/>
  <c r="N16" i="3"/>
  <c r="K16" i="3"/>
  <c r="N15" i="3"/>
  <c r="S15" i="3" s="1"/>
  <c r="K15" i="3"/>
  <c r="N14" i="3"/>
  <c r="S14" i="3" s="1"/>
  <c r="K14" i="3"/>
  <c r="N13" i="3"/>
  <c r="K13" i="3"/>
  <c r="O13" i="3" s="1"/>
  <c r="P13" i="3" s="1"/>
  <c r="R13" i="3" s="1"/>
  <c r="N12" i="3"/>
  <c r="K12" i="3"/>
  <c r="N11" i="3"/>
  <c r="K11" i="3"/>
  <c r="O11" i="3" s="1"/>
  <c r="P11" i="3" s="1"/>
  <c r="R11" i="3" s="1"/>
  <c r="S11" i="3"/>
  <c r="N10" i="3"/>
  <c r="K10" i="3"/>
  <c r="N9" i="3"/>
  <c r="O9" i="3" s="1"/>
  <c r="K9" i="3"/>
  <c r="Q8" i="3"/>
  <c r="Q7" i="3" s="1"/>
  <c r="M8" i="3"/>
  <c r="L8" i="3"/>
  <c r="I8" i="3"/>
  <c r="H8" i="3"/>
  <c r="G8" i="3"/>
  <c r="F8" i="3"/>
  <c r="F7" i="3" s="1"/>
  <c r="N62" i="3"/>
  <c r="O66" i="3"/>
  <c r="P66" i="3" s="1"/>
  <c r="R66" i="3"/>
  <c r="O73" i="3"/>
  <c r="P19" i="3"/>
  <c r="R19" i="3" s="1"/>
  <c r="O30" i="3"/>
  <c r="P30" i="3" s="1"/>
  <c r="R30" i="3" s="1"/>
  <c r="O35" i="3"/>
  <c r="O39" i="3"/>
  <c r="P39" i="3" s="1"/>
  <c r="R39" i="3"/>
  <c r="O75" i="3"/>
  <c r="P75" i="3" s="1"/>
  <c r="S75" i="3"/>
  <c r="S74" i="3" s="1"/>
  <c r="S58" i="3"/>
  <c r="O68" i="3"/>
  <c r="P68" i="3" s="1"/>
  <c r="R68" i="3" s="1"/>
  <c r="O22" i="3"/>
  <c r="P22" i="3" s="1"/>
  <c r="R22" i="3" s="1"/>
  <c r="S9" i="3"/>
  <c r="S53" i="3"/>
  <c r="S52" i="3" s="1"/>
  <c r="O58" i="3"/>
  <c r="S61" i="3"/>
  <c r="S60" i="3"/>
  <c r="O88" i="3"/>
  <c r="P88" i="3"/>
  <c r="R88" i="3" s="1"/>
  <c r="N97" i="3"/>
  <c r="S41" i="3"/>
  <c r="S40" i="3" s="1"/>
  <c r="O87" i="3"/>
  <c r="O86" i="3" s="1"/>
  <c r="S87" i="3"/>
  <c r="S86" i="3" s="1"/>
  <c r="S92" i="3"/>
  <c r="S91" i="3"/>
  <c r="K93" i="3"/>
  <c r="O94" i="3"/>
  <c r="P94" i="3" s="1"/>
  <c r="R94" i="3" s="1"/>
  <c r="R93" i="3" s="1"/>
  <c r="S55" i="3"/>
  <c r="S54" i="3"/>
  <c r="O82" i="3"/>
  <c r="P82" i="3"/>
  <c r="R82" i="3" s="1"/>
  <c r="S82" i="3"/>
  <c r="P73" i="3"/>
  <c r="P72" i="3" s="1"/>
  <c r="O72" i="3"/>
  <c r="P35" i="3"/>
  <c r="R35" i="3" s="1"/>
  <c r="P77" i="3" l="1"/>
  <c r="R77" i="3" s="1"/>
  <c r="R76" i="3" s="1"/>
  <c r="O76" i="3"/>
  <c r="O83" i="3"/>
  <c r="P83" i="3" s="1"/>
  <c r="R83" i="3" s="1"/>
  <c r="P87" i="3"/>
  <c r="O26" i="3"/>
  <c r="P26" i="3" s="1"/>
  <c r="R26" i="3" s="1"/>
  <c r="O93" i="3"/>
  <c r="S12" i="3"/>
  <c r="S28" i="3"/>
  <c r="O67" i="3"/>
  <c r="P67" i="3" s="1"/>
  <c r="R67" i="3" s="1"/>
  <c r="N78" i="3"/>
  <c r="O81" i="3"/>
  <c r="P81" i="3" s="1"/>
  <c r="R81" i="3" s="1"/>
  <c r="O92" i="3"/>
  <c r="P92" i="3" s="1"/>
  <c r="O61" i="3"/>
  <c r="O20" i="3"/>
  <c r="P20" i="3" s="1"/>
  <c r="R20" i="3" s="1"/>
  <c r="M7" i="3"/>
  <c r="O10" i="3"/>
  <c r="P10" i="3" s="1"/>
  <c r="R10" i="3" s="1"/>
  <c r="S13" i="3"/>
  <c r="O15" i="3"/>
  <c r="P15" i="3" s="1"/>
  <c r="R15" i="3" s="1"/>
  <c r="S37" i="3"/>
  <c r="S71" i="3"/>
  <c r="S70" i="3" s="1"/>
  <c r="K76" i="3"/>
  <c r="H78" i="3"/>
  <c r="S80" i="3"/>
  <c r="S94" i="3"/>
  <c r="S93" i="3" s="1"/>
  <c r="S98" i="3"/>
  <c r="S97" i="3" s="1"/>
  <c r="O99" i="3"/>
  <c r="P99" i="3" s="1"/>
  <c r="R99" i="3" s="1"/>
  <c r="G7" i="3"/>
  <c r="K64" i="3"/>
  <c r="S68" i="3"/>
  <c r="S18" i="3"/>
  <c r="K62" i="3"/>
  <c r="O53" i="3"/>
  <c r="O14" i="3"/>
  <c r="P14" i="3" s="1"/>
  <c r="R14" i="3" s="1"/>
  <c r="K8" i="3"/>
  <c r="S16" i="3"/>
  <c r="S19" i="3"/>
  <c r="N34" i="3"/>
  <c r="O69" i="3"/>
  <c r="P69" i="3" s="1"/>
  <c r="R69" i="3" s="1"/>
  <c r="S77" i="3"/>
  <c r="S76" i="3" s="1"/>
  <c r="R75" i="3"/>
  <c r="R74" i="3" s="1"/>
  <c r="P74" i="3"/>
  <c r="P97" i="3"/>
  <c r="R98" i="3"/>
  <c r="R97" i="3" s="1"/>
  <c r="O56" i="3"/>
  <c r="O48" i="3"/>
  <c r="P49" i="3"/>
  <c r="O51" i="3"/>
  <c r="S51" i="3"/>
  <c r="S50" i="3" s="1"/>
  <c r="K50" i="3"/>
  <c r="O74" i="3"/>
  <c r="P76" i="3"/>
  <c r="O38" i="3"/>
  <c r="P38" i="3" s="1"/>
  <c r="R38" i="3" s="1"/>
  <c r="S21" i="3"/>
  <c r="O25" i="3"/>
  <c r="K24" i="3"/>
  <c r="S43" i="3"/>
  <c r="O43" i="3"/>
  <c r="O55" i="3"/>
  <c r="R73" i="3"/>
  <c r="R72" i="3" s="1"/>
  <c r="O91" i="3"/>
  <c r="S25" i="3"/>
  <c r="O18" i="3"/>
  <c r="P18" i="3" s="1"/>
  <c r="R18" i="3" s="1"/>
  <c r="O12" i="3"/>
  <c r="P12" i="3" s="1"/>
  <c r="R12" i="3" s="1"/>
  <c r="K42" i="3"/>
  <c r="I7" i="3"/>
  <c r="N8" i="3"/>
  <c r="N24" i="3"/>
  <c r="O41" i="3"/>
  <c r="K40" i="3"/>
  <c r="K72" i="3"/>
  <c r="S73" i="3"/>
  <c r="S72" i="3" s="1"/>
  <c r="K95" i="3"/>
  <c r="P93" i="3"/>
  <c r="P58" i="3"/>
  <c r="O16" i="3"/>
  <c r="P16" i="3" s="1"/>
  <c r="R16" i="3" s="1"/>
  <c r="S47" i="3"/>
  <c r="P9" i="3"/>
  <c r="S10" i="3"/>
  <c r="S8" i="3" s="1"/>
  <c r="L7" i="3"/>
  <c r="O23" i="3"/>
  <c r="P23" i="3" s="1"/>
  <c r="S33" i="3"/>
  <c r="S32" i="3" s="1"/>
  <c r="S36" i="3"/>
  <c r="S34" i="3" s="1"/>
  <c r="S44" i="3"/>
  <c r="S46" i="3"/>
  <c r="O59" i="3"/>
  <c r="P59" i="3" s="1"/>
  <c r="R59" i="3" s="1"/>
  <c r="N64" i="3"/>
  <c r="O36" i="3"/>
  <c r="P36" i="3" s="1"/>
  <c r="R36" i="3" s="1"/>
  <c r="S29" i="3"/>
  <c r="O29" i="3"/>
  <c r="P29" i="3" s="1"/>
  <c r="R29" i="3" s="1"/>
  <c r="S49" i="3"/>
  <c r="S48" i="3" s="1"/>
  <c r="O63" i="3"/>
  <c r="S31" i="3"/>
  <c r="O31" i="3"/>
  <c r="P31" i="3" s="1"/>
  <c r="R31" i="3" s="1"/>
  <c r="O33" i="3"/>
  <c r="S27" i="3"/>
  <c r="O27" i="3"/>
  <c r="P27" i="3" s="1"/>
  <c r="R27" i="3" s="1"/>
  <c r="S45" i="3"/>
  <c r="O45" i="3"/>
  <c r="P45" i="3" s="1"/>
  <c r="R45" i="3" s="1"/>
  <c r="K48" i="3"/>
  <c r="O97" i="3"/>
  <c r="O71" i="3"/>
  <c r="S67" i="3"/>
  <c r="S64" i="3" s="1"/>
  <c r="S85" i="3"/>
  <c r="S84" i="3" s="1"/>
  <c r="K70" i="3"/>
  <c r="O90" i="3"/>
  <c r="N96" i="3"/>
  <c r="K56" i="3"/>
  <c r="S59" i="3"/>
  <c r="S56" i="3" s="1"/>
  <c r="O65" i="3"/>
  <c r="K79" i="3"/>
  <c r="O85" i="3"/>
  <c r="H95" i="3"/>
  <c r="H7" i="3" s="1"/>
  <c r="R92" i="3" l="1"/>
  <c r="R91" i="3" s="1"/>
  <c r="P91" i="3"/>
  <c r="P86" i="3"/>
  <c r="R87" i="3"/>
  <c r="R86" i="3" s="1"/>
  <c r="O52" i="3"/>
  <c r="P53" i="3"/>
  <c r="R34" i="3"/>
  <c r="O60" i="3"/>
  <c r="P61" i="3"/>
  <c r="P55" i="3"/>
  <c r="O54" i="3"/>
  <c r="N95" i="3"/>
  <c r="O96" i="3"/>
  <c r="R9" i="3"/>
  <c r="R8" i="3" s="1"/>
  <c r="P8" i="3"/>
  <c r="R58" i="3"/>
  <c r="R56" i="3" s="1"/>
  <c r="P56" i="3"/>
  <c r="P43" i="3"/>
  <c r="O42" i="3"/>
  <c r="R49" i="3"/>
  <c r="R48" i="3" s="1"/>
  <c r="P48" i="3"/>
  <c r="O84" i="3"/>
  <c r="P85" i="3"/>
  <c r="P90" i="3"/>
  <c r="O89" i="3"/>
  <c r="P41" i="3"/>
  <c r="O40" i="3"/>
  <c r="S42" i="3"/>
  <c r="K78" i="3"/>
  <c r="K7" i="3" s="1"/>
  <c r="O79" i="3"/>
  <c r="S79" i="3"/>
  <c r="S78" i="3" s="1"/>
  <c r="P34" i="3"/>
  <c r="S96" i="3"/>
  <c r="S95" i="3" s="1"/>
  <c r="S24" i="3"/>
  <c r="O34" i="3"/>
  <c r="O64" i="3"/>
  <c r="P65" i="3"/>
  <c r="P63" i="3"/>
  <c r="O62" i="3"/>
  <c r="R23" i="3"/>
  <c r="R21" i="3" s="1"/>
  <c r="P21" i="3"/>
  <c r="O21" i="3"/>
  <c r="N7" i="3"/>
  <c r="P25" i="3"/>
  <c r="O24" i="3"/>
  <c r="O8" i="3"/>
  <c r="P51" i="3"/>
  <c r="O50" i="3"/>
  <c r="P71" i="3"/>
  <c r="O70" i="3"/>
  <c r="P33" i="3"/>
  <c r="O32" i="3"/>
  <c r="R61" i="3" l="1"/>
  <c r="R60" i="3" s="1"/>
  <c r="P60" i="3"/>
  <c r="R53" i="3"/>
  <c r="R52" i="3" s="1"/>
  <c r="P52" i="3"/>
  <c r="S7" i="3"/>
  <c r="R51" i="3"/>
  <c r="R50" i="3" s="1"/>
  <c r="P50" i="3"/>
  <c r="R85" i="3"/>
  <c r="R84" i="3" s="1"/>
  <c r="P84" i="3"/>
  <c r="R33" i="3"/>
  <c r="R32" i="3" s="1"/>
  <c r="P32" i="3"/>
  <c r="R55" i="3"/>
  <c r="R54" i="3" s="1"/>
  <c r="P54" i="3"/>
  <c r="R25" i="3"/>
  <c r="R24" i="3" s="1"/>
  <c r="P24" i="3"/>
  <c r="P62" i="3"/>
  <c r="R63" i="3"/>
  <c r="R62" i="3" s="1"/>
  <c r="R41" i="3"/>
  <c r="R40" i="3" s="1"/>
  <c r="P40" i="3"/>
  <c r="P70" i="3"/>
  <c r="R71" i="3"/>
  <c r="R70" i="3" s="1"/>
  <c r="P64" i="3"/>
  <c r="R65" i="3"/>
  <c r="R64" i="3" s="1"/>
  <c r="P96" i="3"/>
  <c r="O95" i="3"/>
  <c r="P79" i="3"/>
  <c r="O78" i="3"/>
  <c r="O7" i="3" s="1"/>
  <c r="R90" i="3"/>
  <c r="R89" i="3" s="1"/>
  <c r="P89" i="3"/>
  <c r="P42" i="3"/>
  <c r="R43" i="3"/>
  <c r="R42" i="3" s="1"/>
  <c r="P78" i="3" l="1"/>
  <c r="P7" i="3" s="1"/>
  <c r="R79" i="3"/>
  <c r="R78" i="3" s="1"/>
  <c r="R7" i="3" s="1"/>
  <c r="P95" i="3"/>
  <c r="R96" i="3"/>
  <c r="R95" i="3" s="1"/>
</calcChain>
</file>

<file path=xl/sharedStrings.xml><?xml version="1.0" encoding="utf-8"?>
<sst xmlns="http://schemas.openxmlformats.org/spreadsheetml/2006/main" count="383" uniqueCount="225">
  <si>
    <t>附件1</t>
  </si>
  <si>
    <t>2021年市属中职国家助学金和免学费补助资金提前下达汇总表</t>
  </si>
  <si>
    <t>单位：元</t>
  </si>
  <si>
    <t>地区</t>
  </si>
  <si>
    <t>地区编码</t>
  </si>
  <si>
    <t>二级项目名称</t>
  </si>
  <si>
    <t>功能分类科目</t>
  </si>
  <si>
    <t>金额</t>
  </si>
  <si>
    <t>备注</t>
  </si>
  <si>
    <t/>
  </si>
  <si>
    <t>2300245 教育共同财政事权转移支付支出</t>
  </si>
  <si>
    <t>2021年中等职业学生资助资金（助学金中央资金）</t>
  </si>
  <si>
    <t>2021年中等职业学生资助资金（免学费资金）</t>
  </si>
  <si>
    <t xml:space="preserve">        鹤山市</t>
  </si>
  <si>
    <t>613007</t>
  </si>
  <si>
    <t>合计</t>
  </si>
  <si>
    <t>附件2</t>
  </si>
  <si>
    <t>单位：人、元</t>
  </si>
  <si>
    <t>用款单位编码</t>
  </si>
  <si>
    <t>用款单位名称</t>
  </si>
  <si>
    <t>具体实施单位</t>
  </si>
  <si>
    <t>业务处室</t>
  </si>
  <si>
    <t>预算科目</t>
  </si>
  <si>
    <t>基础数据</t>
  </si>
  <si>
    <t>预算2021年省级以上资金</t>
  </si>
  <si>
    <t>清算2020年省级以上资金</t>
  </si>
  <si>
    <t>抵扣后应安排的省级以上资金</t>
  </si>
  <si>
    <t>本次实际安排省级以上资金</t>
  </si>
  <si>
    <t>待以后年度清算金额</t>
  </si>
  <si>
    <t>2020年春季学期资助人数</t>
  </si>
  <si>
    <t>2020年秋季学期资助人数</t>
  </si>
  <si>
    <t>省级以上财政分担比例（%）</t>
  </si>
  <si>
    <t>粤财科教〔2019〕235号预算安排2020年资金</t>
  </si>
  <si>
    <t>粤财科教〔2019〕235号待结转使用资金</t>
  </si>
  <si>
    <t>2020年底待清算资金</t>
  </si>
  <si>
    <t>其中：中央资金</t>
  </si>
  <si>
    <t>其中：省级资金</t>
  </si>
  <si>
    <t>A1</t>
  </si>
  <si>
    <t>A2</t>
  </si>
  <si>
    <t>A3</t>
  </si>
  <si>
    <t>A4</t>
  </si>
  <si>
    <t>A5</t>
  </si>
  <si>
    <t>B</t>
  </si>
  <si>
    <t>C</t>
  </si>
  <si>
    <t>D</t>
  </si>
  <si>
    <t>E=C*2000*D</t>
  </si>
  <si>
    <t>F1</t>
  </si>
  <si>
    <t>F2</t>
  </si>
  <si>
    <t>G=E+F3&gt;0</t>
  </si>
  <si>
    <t>H1=G*90%</t>
  </si>
  <si>
    <t>H2</t>
  </si>
  <si>
    <t>H3=H1-H2</t>
  </si>
  <si>
    <t>I=E+F3&lt;0</t>
  </si>
  <si>
    <t>440784000</t>
  </si>
  <si>
    <t>鹤山市</t>
  </si>
  <si>
    <t>F3=(B+C)*1000*D-(F1-F2)</t>
    <phoneticPr fontId="11" type="noConversion"/>
  </si>
  <si>
    <t>附件3</t>
  </si>
  <si>
    <t>2020年春季学期普通学生人数</t>
  </si>
  <si>
    <t>2020年春季学期残疾学生人数</t>
  </si>
  <si>
    <t>2020年秋季学期普通学生人数</t>
  </si>
  <si>
    <t>2020年秋季学期残疾学生人数</t>
  </si>
  <si>
    <t>粤财科教〔2019〕235号文预算安排2020年资金</t>
  </si>
  <si>
    <t>B1</t>
  </si>
  <si>
    <t>B2</t>
  </si>
  <si>
    <t>C1</t>
  </si>
  <si>
    <t>C2</t>
  </si>
  <si>
    <t>E=(C1*3500+C2*3850)*D</t>
  </si>
  <si>
    <t>F3=(B1*1750+B2*1925+C1*1750+C2*1925)*D-(F1-F2)</t>
  </si>
  <si>
    <t>440199000</t>
  </si>
  <si>
    <t>广州市</t>
  </si>
  <si>
    <t>440100000</t>
  </si>
  <si>
    <t>广州市本级</t>
  </si>
  <si>
    <t>广州市辖区</t>
  </si>
  <si>
    <t>440104000</t>
  </si>
  <si>
    <t>越秀区</t>
  </si>
  <si>
    <t>440105000</t>
  </si>
  <si>
    <t>海珠区</t>
  </si>
  <si>
    <t>440103000</t>
  </si>
  <si>
    <t>荔湾区</t>
  </si>
  <si>
    <t>440106000</t>
  </si>
  <si>
    <t>天河区</t>
  </si>
  <si>
    <t>440111000</t>
  </si>
  <si>
    <t>白云区</t>
  </si>
  <si>
    <t>440112000</t>
  </si>
  <si>
    <t>黄埔区</t>
  </si>
  <si>
    <t>440113000</t>
  </si>
  <si>
    <t>番禺区</t>
  </si>
  <si>
    <t>440114000</t>
  </si>
  <si>
    <t>花都区</t>
  </si>
  <si>
    <t>440118000</t>
  </si>
  <si>
    <t>增城区</t>
  </si>
  <si>
    <t>440117000</t>
  </si>
  <si>
    <t>从化区</t>
  </si>
  <si>
    <t>440115000</t>
  </si>
  <si>
    <t>南沙区</t>
  </si>
  <si>
    <t>440499000</t>
  </si>
  <si>
    <t>珠海市</t>
  </si>
  <si>
    <t>440400000</t>
  </si>
  <si>
    <t>珠海市本级</t>
  </si>
  <si>
    <t>珠海市辖区</t>
  </si>
  <si>
    <t>440403000</t>
  </si>
  <si>
    <t>斗门区</t>
  </si>
  <si>
    <t>440599000</t>
  </si>
  <si>
    <t>汕头市</t>
  </si>
  <si>
    <t>440500000</t>
  </si>
  <si>
    <t>汕头市本级</t>
  </si>
  <si>
    <t>汕头市辖区</t>
  </si>
  <si>
    <t>440511000</t>
  </si>
  <si>
    <t>金平区</t>
  </si>
  <si>
    <t>440507000</t>
  </si>
  <si>
    <t>龙湖区</t>
  </si>
  <si>
    <t>440512000</t>
  </si>
  <si>
    <t>濠江区</t>
  </si>
  <si>
    <t>440513000</t>
  </si>
  <si>
    <t>潮阳区</t>
  </si>
  <si>
    <t>440514000</t>
  </si>
  <si>
    <t>潮南区</t>
  </si>
  <si>
    <t>440515000</t>
  </si>
  <si>
    <t>澄海区</t>
  </si>
  <si>
    <t>440523000</t>
  </si>
  <si>
    <t>南澳县</t>
  </si>
  <si>
    <t>440699000</t>
  </si>
  <si>
    <t>佛山市</t>
  </si>
  <si>
    <t>440600000</t>
  </si>
  <si>
    <t>佛山市本级</t>
  </si>
  <si>
    <t>佛山市辖区</t>
  </si>
  <si>
    <t>440604000</t>
  </si>
  <si>
    <t>禅城区</t>
  </si>
  <si>
    <t>440605000</t>
  </si>
  <si>
    <t>南海区</t>
  </si>
  <si>
    <t>440608000</t>
  </si>
  <si>
    <t>高明区</t>
  </si>
  <si>
    <t>440607000</t>
  </si>
  <si>
    <t>三水区</t>
  </si>
  <si>
    <t>440606000</t>
  </si>
  <si>
    <t>顺德区</t>
  </si>
  <si>
    <t>440299000</t>
  </si>
  <si>
    <t>韶关市</t>
  </si>
  <si>
    <t>440200000</t>
  </si>
  <si>
    <t>韶关市本级</t>
  </si>
  <si>
    <t>韶关市辖区</t>
  </si>
  <si>
    <t>440281000</t>
  </si>
  <si>
    <t>乐昌市</t>
  </si>
  <si>
    <t>440221000</t>
  </si>
  <si>
    <t>曲江区</t>
  </si>
  <si>
    <t>440233000</t>
  </si>
  <si>
    <t>新丰县</t>
  </si>
  <si>
    <t>440222000</t>
  </si>
  <si>
    <t>始兴县</t>
  </si>
  <si>
    <t>440229000</t>
  </si>
  <si>
    <t>翁源县</t>
  </si>
  <si>
    <t>440232000</t>
  </si>
  <si>
    <t>乳源瑶族自治县</t>
  </si>
  <si>
    <t>440282000</t>
  </si>
  <si>
    <t>南雄市</t>
  </si>
  <si>
    <t>440224000</t>
  </si>
  <si>
    <t>仁化县</t>
  </si>
  <si>
    <t>441699000</t>
  </si>
  <si>
    <t>河源市</t>
  </si>
  <si>
    <t>441600000</t>
  </si>
  <si>
    <t>河源市本级</t>
  </si>
  <si>
    <t>河源市辖区</t>
  </si>
  <si>
    <t>441625000</t>
  </si>
  <si>
    <t>东源县</t>
  </si>
  <si>
    <t>441624000</t>
  </si>
  <si>
    <t>和平县</t>
  </si>
  <si>
    <t>441622000</t>
  </si>
  <si>
    <t>龙川县</t>
  </si>
  <si>
    <t>441621000</t>
  </si>
  <si>
    <t>紫金县</t>
  </si>
  <si>
    <t>441499000</t>
  </si>
  <si>
    <t>梅州市</t>
  </si>
  <si>
    <t>441400000</t>
  </si>
  <si>
    <t>梅州市本级</t>
  </si>
  <si>
    <t>梅州市辖区</t>
  </si>
  <si>
    <t>441402000</t>
  </si>
  <si>
    <t>梅江区</t>
  </si>
  <si>
    <t>441403000</t>
  </si>
  <si>
    <t>梅县区</t>
  </si>
  <si>
    <t>441427000</t>
  </si>
  <si>
    <t>蕉岭县</t>
  </si>
  <si>
    <t>441426000</t>
  </si>
  <si>
    <t>平远县</t>
  </si>
  <si>
    <t>441422000</t>
  </si>
  <si>
    <t>大埔县</t>
  </si>
  <si>
    <t>441481000</t>
  </si>
  <si>
    <t>兴宁市</t>
  </si>
  <si>
    <t>441424000</t>
  </si>
  <si>
    <t>五华县</t>
  </si>
  <si>
    <t>441423000</t>
  </si>
  <si>
    <t>丰顺县</t>
  </si>
  <si>
    <t>441399000</t>
  </si>
  <si>
    <t>惠州市</t>
  </si>
  <si>
    <t>441300000</t>
  </si>
  <si>
    <t>惠州市本级</t>
  </si>
  <si>
    <t>惠州市辖区</t>
  </si>
  <si>
    <t>441302000</t>
  </si>
  <si>
    <t>惠城区</t>
  </si>
  <si>
    <t>441303000</t>
  </si>
  <si>
    <t>惠阳区</t>
  </si>
  <si>
    <t>441323000</t>
  </si>
  <si>
    <t>惠东县</t>
  </si>
  <si>
    <t>441324000</t>
  </si>
  <si>
    <t>龙门县</t>
  </si>
  <si>
    <t>441322000</t>
  </si>
  <si>
    <t>博罗县</t>
  </si>
  <si>
    <t>441599000</t>
  </si>
  <si>
    <t>汕尾市</t>
  </si>
  <si>
    <t>441500000</t>
  </si>
  <si>
    <t>汕尾市本级</t>
  </si>
  <si>
    <t>汕尾市辖区</t>
  </si>
  <si>
    <t>441502000</t>
  </si>
  <si>
    <t>城区</t>
  </si>
  <si>
    <t>441521000</t>
  </si>
  <si>
    <t>海丰县</t>
  </si>
  <si>
    <t>441581000</t>
  </si>
  <si>
    <t>陆丰市</t>
  </si>
  <si>
    <t>441523000</t>
  </si>
  <si>
    <t>陆河县</t>
  </si>
  <si>
    <t>441999000</t>
  </si>
  <si>
    <t>东莞市</t>
  </si>
  <si>
    <t>442099000</t>
  </si>
  <si>
    <t>中山市</t>
  </si>
  <si>
    <t>2021年市属中职国家助学金核定表</t>
    <phoneticPr fontId="5" type="noConversion"/>
  </si>
  <si>
    <t>清算2020年和2021年市属中职免学费补助资金核定表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</si>
</sst>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_(* #,##0.00_);_(* \(#,##0.00\);_(* &quot;-&quot;??_);_(@_)"/>
    <numFmt numFmtId="177" formatCode="0.0_ "/>
    <numFmt numFmtId="178" formatCode="0_ "/>
    <numFmt numFmtId="179" formatCode="#,##0.0_ ;[Red]\-#,##0.0\ "/>
    <numFmt numFmtId="180" formatCode="#,##0_ ;[Red]\-#,##0\ "/>
  </numFmts>
  <fonts count="27" x14ac:knownFonts="1">
    <font>
      <sz val="10"/>
      <name val="Arial"/>
      <family val="2"/>
    </font>
    <font>
      <sz val="10"/>
      <name val="Arial"/>
      <family val="2"/>
    </font>
    <font>
      <b/>
      <sz val="18"/>
      <color indexed="8"/>
      <name val="方正小标宋简体"/>
      <family val="4"/>
      <charset val="134"/>
    </font>
    <font>
      <sz val="16"/>
      <color indexed="8"/>
      <name val="黑体"/>
      <family val="3"/>
      <charset val="134"/>
    </font>
    <font>
      <sz val="10"/>
      <color indexed="8"/>
      <name val="仿宋_GB2312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12"/>
      <name val="方正姚体"/>
      <family val="3"/>
      <charset val="134"/>
    </font>
    <font>
      <b/>
      <sz val="14"/>
      <name val="方正姚体"/>
      <family val="3"/>
      <charset val="134"/>
    </font>
    <font>
      <sz val="12"/>
      <name val="幼圆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indexed="8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sz val="14"/>
      <color theme="1"/>
      <name val="方正小标宋简体"/>
      <family val="4"/>
      <charset val="134"/>
    </font>
    <font>
      <sz val="12"/>
      <color theme="1"/>
      <name val="方正姚体"/>
      <family val="3"/>
      <charset val="134"/>
    </font>
    <font>
      <sz val="10"/>
      <color rgb="FF000000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ajor"/>
    </font>
    <font>
      <sz val="12"/>
      <color rgb="FF000000"/>
      <name val="宋体"/>
      <family val="3"/>
      <charset val="134"/>
      <scheme val="minor"/>
    </font>
    <font>
      <b/>
      <sz val="18"/>
      <color theme="1"/>
      <name val="宋体"/>
      <family val="3"/>
      <charset val="134"/>
    </font>
    <font>
      <b/>
      <sz val="18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ajor"/>
    </font>
    <font>
      <b/>
      <sz val="14"/>
      <color theme="1"/>
      <name val="方正姚体"/>
      <family val="3"/>
      <charset val="134"/>
    </font>
    <font>
      <b/>
      <sz val="36"/>
      <color theme="1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</fills>
  <borders count="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10" fillId="0" borderId="0">
      <alignment vertical="center"/>
    </xf>
    <xf numFmtId="176" fontId="1" fillId="0" borderId="0" applyFont="0" applyFill="0" applyBorder="0" applyAlignment="0" applyProtection="0"/>
  </cellStyleXfs>
  <cellXfs count="84">
    <xf numFmtId="0" fontId="0" fillId="0" borderId="0" xfId="0"/>
    <xf numFmtId="0" fontId="1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 wrapText="1"/>
    </xf>
    <xf numFmtId="4" fontId="14" fillId="0" borderId="1" xfId="0" applyNumberFormat="1" applyFont="1" applyBorder="1" applyAlignment="1">
      <alignment horizontal="right" vertical="center"/>
    </xf>
    <xf numFmtId="0" fontId="0" fillId="0" borderId="0" xfId="0" applyAlignment="1">
      <alignment vertical="center"/>
    </xf>
    <xf numFmtId="9" fontId="0" fillId="0" borderId="0" xfId="0" applyNumberFormat="1" applyAlignment="1">
      <alignment vertical="center"/>
    </xf>
    <xf numFmtId="177" fontId="6" fillId="0" borderId="0" xfId="3" applyNumberFormat="1" applyFont="1" applyFill="1" applyBorder="1" applyAlignment="1">
      <alignment horizontal="center" vertical="center"/>
    </xf>
    <xf numFmtId="177" fontId="15" fillId="0" borderId="0" xfId="0" applyNumberFormat="1" applyFont="1" applyFill="1" applyAlignment="1">
      <alignment horizontal="center" vertical="center"/>
    </xf>
    <xf numFmtId="0" fontId="16" fillId="0" borderId="2" xfId="0" applyFont="1" applyFill="1" applyBorder="1" applyAlignment="1">
      <alignment horizontal="center" vertical="center" wrapText="1"/>
    </xf>
    <xf numFmtId="9" fontId="16" fillId="0" borderId="2" xfId="1" applyNumberFormat="1" applyFont="1" applyFill="1" applyBorder="1" applyAlignment="1" applyProtection="1">
      <alignment horizontal="center" vertical="center" wrapText="1"/>
    </xf>
    <xf numFmtId="177" fontId="7" fillId="0" borderId="2" xfId="0" applyNumberFormat="1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9" fontId="9" fillId="0" borderId="2" xfId="1" applyNumberFormat="1" applyFont="1" applyFill="1" applyBorder="1" applyAlignment="1">
      <alignment horizontal="center" vertical="center" wrapText="1"/>
    </xf>
    <xf numFmtId="179" fontId="9" fillId="0" borderId="2" xfId="0" applyNumberFormat="1" applyFont="1" applyFill="1" applyBorder="1" applyAlignment="1">
      <alignment horizontal="center" vertical="center" wrapText="1"/>
    </xf>
    <xf numFmtId="9" fontId="20" fillId="2" borderId="6" xfId="0" applyNumberFormat="1" applyFont="1" applyFill="1" applyBorder="1" applyAlignment="1">
      <alignment horizontal="center" vertical="center" wrapText="1"/>
    </xf>
    <xf numFmtId="180" fontId="20" fillId="2" borderId="6" xfId="0" applyNumberFormat="1" applyFont="1" applyFill="1" applyBorder="1" applyAlignment="1">
      <alignment horizontal="right" vertical="center" wrapText="1"/>
    </xf>
    <xf numFmtId="0" fontId="0" fillId="2" borderId="0" xfId="0" applyFill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Alignment="1" applyProtection="1">
      <alignment vertical="center"/>
    </xf>
    <xf numFmtId="9" fontId="0" fillId="0" borderId="0" xfId="0" applyNumberFormat="1" applyAlignment="1" applyProtection="1">
      <alignment vertical="center"/>
    </xf>
    <xf numFmtId="177" fontId="6" fillId="0" borderId="0" xfId="3" applyNumberFormat="1" applyFont="1" applyFill="1" applyBorder="1" applyAlignment="1" applyProtection="1">
      <alignment horizontal="center" vertical="center"/>
    </xf>
    <xf numFmtId="0" fontId="21" fillId="0" borderId="0" xfId="0" applyFont="1" applyBorder="1" applyAlignment="1" applyProtection="1">
      <alignment horizontal="center" vertical="center"/>
    </xf>
    <xf numFmtId="0" fontId="22" fillId="0" borderId="0" xfId="0" applyFont="1" applyBorder="1" applyAlignment="1" applyProtection="1">
      <alignment horizontal="center" vertical="center"/>
    </xf>
    <xf numFmtId="0" fontId="22" fillId="0" borderId="0" xfId="0" applyFont="1" applyAlignment="1" applyProtection="1">
      <alignment horizontal="center" vertical="center"/>
    </xf>
    <xf numFmtId="9" fontId="22" fillId="0" borderId="0" xfId="0" applyNumberFormat="1" applyFont="1" applyAlignment="1" applyProtection="1">
      <alignment horizontal="center" vertical="center"/>
    </xf>
    <xf numFmtId="177" fontId="15" fillId="0" borderId="0" xfId="0" applyNumberFormat="1" applyFont="1" applyFill="1" applyAlignment="1" applyProtection="1">
      <alignment horizontal="center" vertical="center"/>
    </xf>
    <xf numFmtId="0" fontId="16" fillId="0" borderId="0" xfId="0" applyFont="1" applyAlignment="1" applyProtection="1">
      <alignment horizontal="center" vertical="center"/>
    </xf>
    <xf numFmtId="0" fontId="16" fillId="0" borderId="2" xfId="0" applyFont="1" applyFill="1" applyBorder="1" applyAlignment="1" applyProtection="1">
      <alignment horizontal="center" vertical="center" wrapText="1"/>
    </xf>
    <xf numFmtId="177" fontId="7" fillId="0" borderId="2" xfId="0" applyNumberFormat="1" applyFont="1" applyFill="1" applyBorder="1" applyAlignment="1" applyProtection="1">
      <alignment horizontal="center" vertical="center" wrapText="1"/>
    </xf>
    <xf numFmtId="177" fontId="7" fillId="3" borderId="2" xfId="0" applyNumberFormat="1" applyFont="1" applyFill="1" applyBorder="1" applyAlignment="1" applyProtection="1">
      <alignment horizontal="center" vertical="center" wrapText="1"/>
    </xf>
    <xf numFmtId="0" fontId="9" fillId="0" borderId="2" xfId="0" applyNumberFormat="1" applyFont="1" applyFill="1" applyBorder="1" applyAlignment="1" applyProtection="1">
      <alignment horizontal="center" vertical="center" wrapText="1"/>
    </xf>
    <xf numFmtId="0" fontId="9" fillId="0" borderId="2" xfId="0" applyFont="1" applyFill="1" applyBorder="1" applyAlignment="1" applyProtection="1">
      <alignment horizontal="center" vertical="center" wrapText="1"/>
    </xf>
    <xf numFmtId="9" fontId="9" fillId="0" borderId="2" xfId="1" applyNumberFormat="1" applyFont="1" applyFill="1" applyBorder="1" applyAlignment="1" applyProtection="1">
      <alignment horizontal="center" vertical="center" wrapText="1"/>
    </xf>
    <xf numFmtId="179" fontId="9" fillId="0" borderId="2" xfId="0" applyNumberFormat="1" applyFont="1" applyFill="1" applyBorder="1" applyAlignment="1" applyProtection="1">
      <alignment horizontal="center" vertical="center" wrapText="1"/>
    </xf>
    <xf numFmtId="177" fontId="9" fillId="3" borderId="2" xfId="0" applyNumberFormat="1" applyFont="1" applyFill="1" applyBorder="1" applyAlignment="1" applyProtection="1">
      <alignment horizontal="center" vertical="center" wrapText="1"/>
    </xf>
    <xf numFmtId="0" fontId="9" fillId="2" borderId="2" xfId="0" applyNumberFormat="1" applyFont="1" applyFill="1" applyBorder="1" applyAlignment="1" applyProtection="1">
      <alignment horizontal="center" vertical="center" wrapText="1"/>
    </xf>
    <xf numFmtId="0" fontId="9" fillId="0" borderId="0" xfId="0" applyFont="1" applyAlignment="1" applyProtection="1">
      <alignment vertical="center" wrapText="1"/>
    </xf>
    <xf numFmtId="9" fontId="0" fillId="0" borderId="0" xfId="0" applyNumberFormat="1" applyFill="1" applyAlignment="1">
      <alignment vertical="center"/>
    </xf>
    <xf numFmtId="0" fontId="21" fillId="0" borderId="0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0" fontId="22" fillId="0" borderId="0" xfId="0" applyFont="1" applyFill="1" applyAlignment="1">
      <alignment horizontal="center" vertical="center"/>
    </xf>
    <xf numFmtId="9" fontId="22" fillId="0" borderId="0" xfId="0" applyNumberFormat="1" applyFont="1" applyFill="1" applyAlignment="1">
      <alignment horizontal="center" vertical="center"/>
    </xf>
    <xf numFmtId="0" fontId="23" fillId="0" borderId="0" xfId="0" applyFont="1" applyFill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177" fontId="9" fillId="0" borderId="2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vertical="center" wrapText="1"/>
    </xf>
    <xf numFmtId="0" fontId="12" fillId="0" borderId="2" xfId="2" applyNumberFormat="1" applyFont="1" applyFill="1" applyBorder="1" applyAlignment="1" applyProtection="1">
      <alignment horizontal="center" vertical="center" wrapText="1"/>
    </xf>
    <xf numFmtId="180" fontId="24" fillId="0" borderId="2" xfId="2" applyNumberFormat="1" applyFont="1" applyFill="1" applyBorder="1" applyAlignment="1" applyProtection="1">
      <alignment horizontal="center" vertical="center" wrapText="1"/>
    </xf>
    <xf numFmtId="0" fontId="12" fillId="0" borderId="2" xfId="2" applyNumberFormat="1" applyFont="1" applyFill="1" applyBorder="1" applyAlignment="1" applyProtection="1">
      <alignment horizontal="center" vertical="center"/>
    </xf>
    <xf numFmtId="179" fontId="12" fillId="0" borderId="2" xfId="2" applyNumberFormat="1" applyFont="1" applyFill="1" applyBorder="1" applyAlignment="1" applyProtection="1">
      <alignment horizontal="center" vertical="center" wrapText="1"/>
    </xf>
    <xf numFmtId="0" fontId="0" fillId="0" borderId="2" xfId="2" applyNumberFormat="1" applyFont="1" applyFill="1" applyBorder="1" applyAlignment="1" applyProtection="1">
      <alignment horizontal="left" vertical="center"/>
    </xf>
    <xf numFmtId="179" fontId="0" fillId="0" borderId="2" xfId="2" applyNumberFormat="1" applyFont="1" applyFill="1" applyBorder="1" applyAlignment="1" applyProtection="1">
      <alignment horizontal="left" vertical="center" wrapText="1"/>
    </xf>
    <xf numFmtId="180" fontId="19" fillId="0" borderId="2" xfId="2" applyNumberFormat="1" applyFont="1" applyFill="1" applyBorder="1" applyAlignment="1">
      <alignment horizontal="right" vertical="center"/>
    </xf>
    <xf numFmtId="9" fontId="19" fillId="0" borderId="2" xfId="1" applyNumberFormat="1" applyFont="1" applyFill="1" applyBorder="1" applyAlignment="1" applyProtection="1">
      <alignment horizontal="center" vertical="center" wrapText="1"/>
    </xf>
    <xf numFmtId="180" fontId="18" fillId="0" borderId="2" xfId="0" applyNumberFormat="1" applyFont="1" applyFill="1" applyBorder="1" applyAlignment="1">
      <alignment vertical="center"/>
    </xf>
    <xf numFmtId="180" fontId="10" fillId="0" borderId="2" xfId="3" applyNumberFormat="1" applyFont="1" applyFill="1" applyBorder="1" applyAlignment="1">
      <alignment horizontal="center" vertical="center"/>
    </xf>
    <xf numFmtId="0" fontId="17" fillId="2" borderId="7" xfId="0" applyFont="1" applyFill="1" applyBorder="1" applyAlignment="1">
      <alignment horizontal="left" vertical="center" wrapText="1"/>
    </xf>
    <xf numFmtId="180" fontId="17" fillId="2" borderId="7" xfId="0" applyNumberFormat="1" applyFont="1" applyFill="1" applyBorder="1" applyAlignment="1">
      <alignment horizontal="left" vertical="center" wrapText="1"/>
    </xf>
    <xf numFmtId="0" fontId="0" fillId="2" borderId="7" xfId="0" applyFill="1" applyBorder="1" applyAlignment="1">
      <alignment vertical="center"/>
    </xf>
    <xf numFmtId="180" fontId="18" fillId="2" borderId="7" xfId="0" applyNumberFormat="1" applyFont="1" applyFill="1" applyBorder="1" applyAlignment="1">
      <alignment horizontal="right" vertical="center"/>
    </xf>
    <xf numFmtId="180" fontId="19" fillId="2" borderId="7" xfId="2" applyNumberFormat="1" applyFont="1" applyFill="1" applyBorder="1" applyAlignment="1">
      <alignment horizontal="right" vertical="center"/>
    </xf>
    <xf numFmtId="180" fontId="10" fillId="2" borderId="7" xfId="3" applyNumberFormat="1" applyFont="1" applyFill="1" applyBorder="1" applyAlignment="1">
      <alignment horizontal="right" vertical="center"/>
    </xf>
    <xf numFmtId="0" fontId="3" fillId="0" borderId="0" xfId="0" applyFont="1" applyBorder="1" applyAlignment="1">
      <alignment horizontal="left" vertical="center"/>
    </xf>
    <xf numFmtId="0" fontId="0" fillId="0" borderId="0" xfId="0"/>
    <xf numFmtId="0" fontId="2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right" vertical="center"/>
    </xf>
    <xf numFmtId="0" fontId="25" fillId="0" borderId="2" xfId="0" applyFont="1" applyFill="1" applyBorder="1" applyAlignment="1" applyProtection="1">
      <alignment horizontal="center" vertical="center" wrapText="1"/>
    </xf>
    <xf numFmtId="177" fontId="8" fillId="3" borderId="2" xfId="0" applyNumberFormat="1" applyFont="1" applyFill="1" applyBorder="1" applyAlignment="1" applyProtection="1">
      <alignment horizontal="center" vertical="center" wrapText="1"/>
    </xf>
    <xf numFmtId="178" fontId="7" fillId="2" borderId="2" xfId="0" applyNumberFormat="1" applyFont="1" applyFill="1" applyBorder="1" applyAlignment="1" applyProtection="1">
      <alignment horizontal="center" vertical="center" wrapText="1"/>
    </xf>
    <xf numFmtId="0" fontId="26" fillId="0" borderId="0" xfId="0" applyFont="1" applyAlignment="1" applyProtection="1">
      <alignment horizontal="center" vertical="center"/>
    </xf>
    <xf numFmtId="0" fontId="23" fillId="0" borderId="3" xfId="0" applyFont="1" applyFill="1" applyBorder="1" applyAlignment="1" applyProtection="1">
      <alignment horizontal="center" vertical="center"/>
    </xf>
    <xf numFmtId="178" fontId="7" fillId="0" borderId="2" xfId="0" applyNumberFormat="1" applyFont="1" applyFill="1" applyBorder="1" applyAlignment="1" applyProtection="1">
      <alignment horizontal="center" vertical="center" wrapText="1"/>
    </xf>
    <xf numFmtId="0" fontId="16" fillId="0" borderId="2" xfId="0" applyFont="1" applyFill="1" applyBorder="1" applyAlignment="1" applyProtection="1">
      <alignment horizontal="center" vertical="center"/>
    </xf>
    <xf numFmtId="0" fontId="25" fillId="0" borderId="2" xfId="0" applyFont="1" applyFill="1" applyBorder="1" applyAlignment="1" applyProtection="1">
      <alignment horizontal="center" vertical="center"/>
    </xf>
    <xf numFmtId="0" fontId="12" fillId="0" borderId="2" xfId="2" applyNumberFormat="1" applyFont="1" applyFill="1" applyBorder="1" applyAlignment="1" applyProtection="1">
      <alignment horizontal="center" vertical="center" wrapText="1"/>
    </xf>
    <xf numFmtId="0" fontId="26" fillId="0" borderId="0" xfId="0" applyFont="1" applyFill="1" applyAlignment="1">
      <alignment horizontal="center" vertical="center"/>
    </xf>
    <xf numFmtId="178" fontId="7" fillId="0" borderId="2" xfId="0" applyNumberFormat="1" applyFont="1" applyFill="1" applyBorder="1" applyAlignment="1">
      <alignment horizontal="center" vertical="center" wrapText="1"/>
    </xf>
    <xf numFmtId="178" fontId="7" fillId="0" borderId="4" xfId="0" applyNumberFormat="1" applyFont="1" applyFill="1" applyBorder="1" applyAlignment="1">
      <alignment horizontal="center" vertical="center" wrapText="1"/>
    </xf>
    <xf numFmtId="178" fontId="7" fillId="0" borderId="5" xfId="0" applyNumberFormat="1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/>
    </xf>
    <xf numFmtId="0" fontId="25" fillId="0" borderId="2" xfId="0" applyFont="1" applyFill="1" applyBorder="1" applyAlignment="1">
      <alignment horizontal="center" vertical="center" wrapText="1"/>
    </xf>
    <xf numFmtId="0" fontId="25" fillId="0" borderId="2" xfId="0" applyFont="1" applyFill="1" applyBorder="1" applyAlignment="1">
      <alignment horizontal="center" vertical="center"/>
    </xf>
    <xf numFmtId="177" fontId="8" fillId="0" borderId="2" xfId="0" applyNumberFormat="1" applyFont="1" applyFill="1" applyBorder="1" applyAlignment="1">
      <alignment horizontal="center" vertical="center" wrapText="1"/>
    </xf>
  </cellXfs>
  <cellStyles count="4">
    <cellStyle name="百分比" xfId="1" builtinId="5"/>
    <cellStyle name="常规" xfId="0" builtinId="0"/>
    <cellStyle name="常规 2" xfId="2"/>
    <cellStyle name="千位分隔" xfId="3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"/>
  <sheetViews>
    <sheetView workbookViewId="0">
      <selection activeCell="B10" sqref="B10"/>
    </sheetView>
  </sheetViews>
  <sheetFormatPr defaultRowHeight="12.75" x14ac:dyDescent="0.2"/>
  <cols>
    <col min="1" max="1" width="37.42578125" customWidth="1"/>
    <col min="2" max="2" width="12.42578125" customWidth="1"/>
    <col min="3" max="3" width="50" customWidth="1"/>
    <col min="4" max="4" width="43.7109375" customWidth="1"/>
    <col min="5" max="5" width="31.28515625" customWidth="1"/>
    <col min="6" max="6" width="12.42578125" customWidth="1"/>
  </cols>
  <sheetData>
    <row r="1" spans="1:6" ht="24.95" customHeight="1" x14ac:dyDescent="0.2">
      <c r="A1" s="63" t="s">
        <v>0</v>
      </c>
      <c r="B1" s="64"/>
      <c r="C1" s="64"/>
      <c r="D1" s="64"/>
      <c r="E1" s="64"/>
      <c r="F1" s="64"/>
    </row>
    <row r="2" spans="1:6" ht="30" customHeight="1" x14ac:dyDescent="0.2">
      <c r="A2" s="65" t="s">
        <v>1</v>
      </c>
      <c r="B2" s="64"/>
      <c r="C2" s="64"/>
      <c r="D2" s="64"/>
      <c r="E2" s="64"/>
      <c r="F2" s="64"/>
    </row>
    <row r="3" spans="1:6" ht="24.95" customHeight="1" x14ac:dyDescent="0.2">
      <c r="A3" s="66" t="s">
        <v>2</v>
      </c>
      <c r="B3" s="64"/>
      <c r="C3" s="64"/>
      <c r="D3" s="64"/>
      <c r="E3" s="64"/>
      <c r="F3" s="64"/>
    </row>
    <row r="4" spans="1:6" ht="24.95" customHeight="1" x14ac:dyDescent="0.2">
      <c r="A4" s="1" t="s">
        <v>3</v>
      </c>
      <c r="B4" s="1" t="s">
        <v>4</v>
      </c>
      <c r="C4" s="1" t="s">
        <v>5</v>
      </c>
      <c r="D4" s="1" t="s">
        <v>6</v>
      </c>
      <c r="E4" s="1" t="s">
        <v>7</v>
      </c>
      <c r="F4" s="1" t="s">
        <v>8</v>
      </c>
    </row>
    <row r="5" spans="1:6" ht="30" customHeight="1" x14ac:dyDescent="0.2">
      <c r="A5" s="2" t="s">
        <v>13</v>
      </c>
      <c r="B5" s="2" t="s">
        <v>14</v>
      </c>
      <c r="C5" s="2" t="s">
        <v>12</v>
      </c>
      <c r="D5" s="2" t="s">
        <v>10</v>
      </c>
      <c r="E5" s="3">
        <v>6095408</v>
      </c>
      <c r="F5" s="2" t="s">
        <v>9</v>
      </c>
    </row>
    <row r="6" spans="1:6" ht="30" customHeight="1" x14ac:dyDescent="0.2">
      <c r="A6" s="2" t="s">
        <v>13</v>
      </c>
      <c r="B6" s="2" t="s">
        <v>14</v>
      </c>
      <c r="C6" s="2" t="s">
        <v>11</v>
      </c>
      <c r="D6" s="2" t="s">
        <v>10</v>
      </c>
      <c r="E6" s="3">
        <v>198900</v>
      </c>
      <c r="F6" s="2" t="s">
        <v>9</v>
      </c>
    </row>
  </sheetData>
  <mergeCells count="3">
    <mergeCell ref="A1:F1"/>
    <mergeCell ref="A2:F2"/>
    <mergeCell ref="A3:F3"/>
  </mergeCells>
  <phoneticPr fontId="5" type="noConversion"/>
  <pageMargins left="0.74803149606299213" right="0.74803149606299213" top="0.98425196850393704" bottom="0.98425196850393704" header="0.51181102362204722" footer="0.51181102362204722"/>
  <pageSetup paperSize="9" scale="70" fitToHeight="10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7"/>
  <sheetViews>
    <sheetView topLeftCell="A4" workbookViewId="0">
      <selection activeCell="C10" sqref="C10"/>
    </sheetView>
  </sheetViews>
  <sheetFormatPr defaultColWidth="10.28515625" defaultRowHeight="12.75" x14ac:dyDescent="0.2"/>
  <cols>
    <col min="1" max="2" width="18.85546875" style="4" customWidth="1"/>
    <col min="3" max="3" width="21" style="4" customWidth="1"/>
    <col min="4" max="5" width="18.85546875" style="4" hidden="1" customWidth="1"/>
    <col min="6" max="7" width="17.7109375" style="4" customWidth="1"/>
    <col min="8" max="8" width="17.7109375" style="5" customWidth="1"/>
    <col min="9" max="9" width="28.85546875" style="4" customWidth="1"/>
    <col min="10" max="11" width="23.85546875" style="4" customWidth="1"/>
    <col min="12" max="13" width="28.85546875" style="4" customWidth="1"/>
    <col min="14" max="16" width="23.85546875" style="6" customWidth="1"/>
    <col min="17" max="17" width="23.85546875" style="4" customWidth="1"/>
    <col min="18" max="16384" width="10.28515625" style="4"/>
  </cols>
  <sheetData>
    <row r="1" spans="1:17" s="19" customFormat="1" ht="24.95" customHeight="1" x14ac:dyDescent="0.2">
      <c r="A1" s="19" t="s">
        <v>16</v>
      </c>
      <c r="H1" s="20"/>
      <c r="N1" s="21"/>
      <c r="O1" s="21"/>
      <c r="P1" s="21"/>
    </row>
    <row r="2" spans="1:17" s="19" customFormat="1" ht="52.9" customHeight="1" x14ac:dyDescent="0.2">
      <c r="A2" s="70" t="s">
        <v>223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</row>
    <row r="3" spans="1:17" s="19" customFormat="1" ht="42.6" customHeight="1" x14ac:dyDescent="0.2">
      <c r="A3" s="22"/>
      <c r="B3" s="23"/>
      <c r="C3" s="23"/>
      <c r="D3" s="23"/>
      <c r="E3" s="23"/>
      <c r="F3" s="24"/>
      <c r="G3" s="24"/>
      <c r="H3" s="25"/>
      <c r="I3" s="24"/>
      <c r="J3" s="24"/>
      <c r="K3" s="24"/>
      <c r="L3" s="24"/>
      <c r="M3" s="24"/>
      <c r="N3" s="26"/>
      <c r="O3" s="26"/>
      <c r="P3" s="71" t="s">
        <v>17</v>
      </c>
      <c r="Q3" s="71"/>
    </row>
    <row r="4" spans="1:17" s="27" customFormat="1" ht="42" customHeight="1" x14ac:dyDescent="0.2">
      <c r="A4" s="72" t="s">
        <v>18</v>
      </c>
      <c r="B4" s="72" t="s">
        <v>19</v>
      </c>
      <c r="C4" s="72" t="s">
        <v>20</v>
      </c>
      <c r="D4" s="72" t="s">
        <v>21</v>
      </c>
      <c r="E4" s="72" t="s">
        <v>22</v>
      </c>
      <c r="F4" s="73" t="s">
        <v>23</v>
      </c>
      <c r="G4" s="73"/>
      <c r="H4" s="73"/>
      <c r="I4" s="67" t="s">
        <v>24</v>
      </c>
      <c r="J4" s="74" t="s">
        <v>25</v>
      </c>
      <c r="K4" s="74"/>
      <c r="L4" s="74"/>
      <c r="M4" s="67" t="s">
        <v>26</v>
      </c>
      <c r="N4" s="68" t="s">
        <v>27</v>
      </c>
      <c r="O4" s="68"/>
      <c r="P4" s="68"/>
      <c r="Q4" s="69" t="s">
        <v>28</v>
      </c>
    </row>
    <row r="5" spans="1:17" s="27" customFormat="1" ht="73.150000000000006" customHeight="1" x14ac:dyDescent="0.2">
      <c r="A5" s="72"/>
      <c r="B5" s="72"/>
      <c r="C5" s="72"/>
      <c r="D5" s="72"/>
      <c r="E5" s="72"/>
      <c r="F5" s="28" t="s">
        <v>29</v>
      </c>
      <c r="G5" s="28" t="s">
        <v>30</v>
      </c>
      <c r="H5" s="9" t="s">
        <v>31</v>
      </c>
      <c r="I5" s="67"/>
      <c r="J5" s="29" t="s">
        <v>32</v>
      </c>
      <c r="K5" s="28" t="s">
        <v>33</v>
      </c>
      <c r="L5" s="29" t="s">
        <v>34</v>
      </c>
      <c r="M5" s="67"/>
      <c r="N5" s="30" t="s">
        <v>15</v>
      </c>
      <c r="O5" s="30" t="s">
        <v>35</v>
      </c>
      <c r="P5" s="30" t="s">
        <v>36</v>
      </c>
      <c r="Q5" s="69"/>
    </row>
    <row r="6" spans="1:17" s="37" customFormat="1" ht="49.15" customHeight="1" x14ac:dyDescent="0.2">
      <c r="A6" s="31" t="s">
        <v>37</v>
      </c>
      <c r="B6" s="31" t="s">
        <v>38</v>
      </c>
      <c r="C6" s="31" t="s">
        <v>39</v>
      </c>
      <c r="D6" s="31" t="s">
        <v>40</v>
      </c>
      <c r="E6" s="31" t="s">
        <v>41</v>
      </c>
      <c r="F6" s="32" t="s">
        <v>42</v>
      </c>
      <c r="G6" s="32" t="s">
        <v>43</v>
      </c>
      <c r="H6" s="33" t="s">
        <v>44</v>
      </c>
      <c r="I6" s="32" t="s">
        <v>45</v>
      </c>
      <c r="J6" s="34" t="s">
        <v>46</v>
      </c>
      <c r="K6" s="34" t="s">
        <v>47</v>
      </c>
      <c r="L6" s="32" t="s">
        <v>55</v>
      </c>
      <c r="M6" s="32" t="s">
        <v>48</v>
      </c>
      <c r="N6" s="35" t="s">
        <v>49</v>
      </c>
      <c r="O6" s="35" t="s">
        <v>50</v>
      </c>
      <c r="P6" s="35" t="s">
        <v>51</v>
      </c>
      <c r="Q6" s="36" t="s">
        <v>52</v>
      </c>
    </row>
    <row r="7" spans="1:17" s="17" customFormat="1" ht="27" customHeight="1" x14ac:dyDescent="0.2">
      <c r="A7" s="57" t="s">
        <v>53</v>
      </c>
      <c r="B7" s="58" t="s">
        <v>54</v>
      </c>
      <c r="C7" s="58" t="s">
        <v>54</v>
      </c>
      <c r="D7" s="59"/>
      <c r="E7" s="59"/>
      <c r="F7" s="60">
        <v>192</v>
      </c>
      <c r="G7" s="61">
        <v>178</v>
      </c>
      <c r="H7" s="15">
        <v>0.65</v>
      </c>
      <c r="I7" s="60">
        <f t="shared" ref="I7" si="0">G7*2000*H7</f>
        <v>231400</v>
      </c>
      <c r="J7" s="16">
        <v>250900</v>
      </c>
      <c r="K7" s="16">
        <v>0</v>
      </c>
      <c r="L7" s="60">
        <f t="shared" ref="L7" si="1">(F7+G7)*1000*H7-(J7-K7)</f>
        <v>-10400</v>
      </c>
      <c r="M7" s="60">
        <f t="shared" ref="M7" si="2">IF(I7+L7&lt;0,0,I7+L7)</f>
        <v>221000</v>
      </c>
      <c r="N7" s="62">
        <f t="shared" ref="N7" si="3">M7*0.9</f>
        <v>198900</v>
      </c>
      <c r="O7" s="62">
        <v>198900</v>
      </c>
      <c r="P7" s="62">
        <f t="shared" ref="P7" si="4">N7-O7</f>
        <v>0</v>
      </c>
      <c r="Q7" s="60">
        <f t="shared" ref="Q7" si="5">IF(I7+L7&lt;0,I7+L7,0)</f>
        <v>0</v>
      </c>
    </row>
  </sheetData>
  <mergeCells count="13">
    <mergeCell ref="M4:M5"/>
    <mergeCell ref="N4:P4"/>
    <mergeCell ref="Q4:Q5"/>
    <mergeCell ref="A2:Q2"/>
    <mergeCell ref="P3:Q3"/>
    <mergeCell ref="A4:A5"/>
    <mergeCell ref="B4:B5"/>
    <mergeCell ref="C4:C5"/>
    <mergeCell ref="D4:D5"/>
    <mergeCell ref="E4:E5"/>
    <mergeCell ref="F4:H4"/>
    <mergeCell ref="I4:I5"/>
    <mergeCell ref="J4:L4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39" fitToHeight="10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99"/>
  <sheetViews>
    <sheetView tabSelected="1" zoomScale="80" zoomScaleNormal="80" workbookViewId="0">
      <selection activeCell="C103" sqref="C103"/>
    </sheetView>
  </sheetViews>
  <sheetFormatPr defaultColWidth="10.28515625" defaultRowHeight="12.75" x14ac:dyDescent="0.2"/>
  <cols>
    <col min="1" max="2" width="18.85546875" style="18" customWidth="1"/>
    <col min="3" max="3" width="25.7109375" style="18" customWidth="1"/>
    <col min="4" max="5" width="18.85546875" style="18" hidden="1" customWidth="1"/>
    <col min="6" max="9" width="17.7109375" style="18" customWidth="1"/>
    <col min="10" max="10" width="17.7109375" style="38" customWidth="1"/>
    <col min="11" max="11" width="28.85546875" style="18" customWidth="1"/>
    <col min="12" max="13" width="23.85546875" style="18" customWidth="1"/>
    <col min="14" max="15" width="28.85546875" style="18" customWidth="1"/>
    <col min="16" max="18" width="23.85546875" style="6" customWidth="1"/>
    <col min="19" max="19" width="23.85546875" style="18" customWidth="1"/>
    <col min="20" max="16384" width="10.28515625" style="18"/>
  </cols>
  <sheetData>
    <row r="1" spans="1:19" ht="18.95" customHeight="1" x14ac:dyDescent="0.2">
      <c r="A1" s="18" t="s">
        <v>56</v>
      </c>
    </row>
    <row r="2" spans="1:19" ht="56.25" customHeight="1" x14ac:dyDescent="0.2">
      <c r="A2" s="76" t="s">
        <v>224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</row>
    <row r="3" spans="1:19" ht="56.25" customHeight="1" x14ac:dyDescent="0.2">
      <c r="A3" s="39"/>
      <c r="B3" s="40"/>
      <c r="C3" s="40"/>
      <c r="D3" s="40"/>
      <c r="E3" s="40"/>
      <c r="F3" s="41"/>
      <c r="G3" s="41"/>
      <c r="H3" s="41"/>
      <c r="I3" s="41"/>
      <c r="J3" s="42"/>
      <c r="K3" s="41"/>
      <c r="L3" s="41"/>
      <c r="M3" s="41"/>
      <c r="N3" s="41"/>
      <c r="O3" s="41"/>
      <c r="P3" s="7"/>
      <c r="Q3" s="7"/>
      <c r="R3" s="7"/>
      <c r="S3" s="43" t="s">
        <v>17</v>
      </c>
    </row>
    <row r="4" spans="1:19" s="44" customFormat="1" ht="24" customHeight="1" x14ac:dyDescent="0.2">
      <c r="A4" s="77" t="s">
        <v>18</v>
      </c>
      <c r="B4" s="77" t="s">
        <v>19</v>
      </c>
      <c r="C4" s="77" t="s">
        <v>20</v>
      </c>
      <c r="D4" s="78" t="s">
        <v>21</v>
      </c>
      <c r="E4" s="77" t="s">
        <v>22</v>
      </c>
      <c r="F4" s="80" t="s">
        <v>23</v>
      </c>
      <c r="G4" s="80"/>
      <c r="H4" s="80"/>
      <c r="I4" s="80"/>
      <c r="J4" s="80"/>
      <c r="K4" s="81" t="s">
        <v>24</v>
      </c>
      <c r="L4" s="82" t="s">
        <v>25</v>
      </c>
      <c r="M4" s="82"/>
      <c r="N4" s="82"/>
      <c r="O4" s="81" t="s">
        <v>26</v>
      </c>
      <c r="P4" s="83" t="s">
        <v>27</v>
      </c>
      <c r="Q4" s="83"/>
      <c r="R4" s="83"/>
      <c r="S4" s="77" t="s">
        <v>28</v>
      </c>
    </row>
    <row r="5" spans="1:19" s="44" customFormat="1" ht="48.75" customHeight="1" x14ac:dyDescent="0.2">
      <c r="A5" s="77"/>
      <c r="B5" s="77"/>
      <c r="C5" s="77"/>
      <c r="D5" s="79"/>
      <c r="E5" s="77"/>
      <c r="F5" s="8" t="s">
        <v>57</v>
      </c>
      <c r="G5" s="8" t="s">
        <v>58</v>
      </c>
      <c r="H5" s="8" t="s">
        <v>59</v>
      </c>
      <c r="I5" s="8" t="s">
        <v>60</v>
      </c>
      <c r="J5" s="9" t="s">
        <v>31</v>
      </c>
      <c r="K5" s="81"/>
      <c r="L5" s="10" t="s">
        <v>61</v>
      </c>
      <c r="M5" s="8" t="s">
        <v>33</v>
      </c>
      <c r="N5" s="10" t="s">
        <v>34</v>
      </c>
      <c r="O5" s="81"/>
      <c r="P5" s="10" t="s">
        <v>15</v>
      </c>
      <c r="Q5" s="10" t="s">
        <v>35</v>
      </c>
      <c r="R5" s="10" t="s">
        <v>36</v>
      </c>
      <c r="S5" s="77"/>
    </row>
    <row r="6" spans="1:19" s="46" customFormat="1" ht="32.25" customHeight="1" x14ac:dyDescent="0.2">
      <c r="A6" s="11" t="s">
        <v>37</v>
      </c>
      <c r="B6" s="11" t="s">
        <v>38</v>
      </c>
      <c r="C6" s="11" t="s">
        <v>39</v>
      </c>
      <c r="D6" s="11" t="s">
        <v>40</v>
      </c>
      <c r="E6" s="11" t="s">
        <v>41</v>
      </c>
      <c r="F6" s="12" t="s">
        <v>62</v>
      </c>
      <c r="G6" s="12" t="s">
        <v>63</v>
      </c>
      <c r="H6" s="12" t="s">
        <v>64</v>
      </c>
      <c r="I6" s="12" t="s">
        <v>65</v>
      </c>
      <c r="J6" s="13" t="s">
        <v>44</v>
      </c>
      <c r="K6" s="12" t="s">
        <v>66</v>
      </c>
      <c r="L6" s="14" t="s">
        <v>46</v>
      </c>
      <c r="M6" s="14" t="s">
        <v>47</v>
      </c>
      <c r="N6" s="12" t="s">
        <v>67</v>
      </c>
      <c r="O6" s="12" t="s">
        <v>48</v>
      </c>
      <c r="P6" s="45" t="s">
        <v>49</v>
      </c>
      <c r="Q6" s="45" t="s">
        <v>50</v>
      </c>
      <c r="R6" s="45" t="s">
        <v>51</v>
      </c>
      <c r="S6" s="11" t="s">
        <v>52</v>
      </c>
    </row>
    <row r="7" spans="1:19" ht="27.75" hidden="1" customHeight="1" x14ac:dyDescent="0.2">
      <c r="A7" s="75" t="s">
        <v>15</v>
      </c>
      <c r="B7" s="75"/>
      <c r="C7" s="75"/>
      <c r="D7" s="47"/>
      <c r="E7" s="47"/>
      <c r="F7" s="48" t="e">
        <f>F8+F21+F24+F32+F34+F40+F42+F50+F52+F54+F56+F60+F62+F64+F70+F72+F74+F76+F78+F84+F86+F91+F93+F95+F97+#REF!+#REF!+#REF!+#REF!+#REF!+#REF!+#REF!+#REF!+#REF!+#REF!+#REF!+#REF!+#REF!+#REF!+#REF!+#REF!+#REF!+#REF!+#REF!+#REF!+#REF!+#REF!+#REF!+#REF!+#REF!+F48+F89+#REF!+#REF!+#REF!</f>
        <v>#REF!</v>
      </c>
      <c r="G7" s="48" t="e">
        <f>G8+G21+G24+G32+G34+G40+G42+G50+G52+G54+G56+G60+G62+G64+G70+G72+G74+G76+G78+G84+G86+G91+G93+G95+G97+#REF!+#REF!+#REF!+#REF!+#REF!+#REF!+#REF!+#REF!+#REF!+#REF!+#REF!+#REF!+#REF!+#REF!+#REF!+#REF!+#REF!+#REF!+#REF!+#REF!+#REF!+#REF!+#REF!+#REF!+#REF!+G48+G89+#REF!+#REF!+#REF!</f>
        <v>#REF!</v>
      </c>
      <c r="H7" s="48" t="e">
        <f>H8+H21+H24+H32+H34+H40+H42+H50+H52+H54+H56+H60+H62+H64+H70+H72+H74+H76+H78+H84+H86+H91+H93+H95+H97+#REF!+#REF!+#REF!+#REF!+#REF!+#REF!+#REF!+#REF!+#REF!+#REF!+#REF!+#REF!+#REF!+#REF!+#REF!+#REF!+#REF!+#REF!+#REF!+#REF!+#REF!+#REF!+#REF!+#REF!+#REF!+H48+H89+#REF!+#REF!+#REF!</f>
        <v>#REF!</v>
      </c>
      <c r="I7" s="48" t="e">
        <f>I8+I21+I24+I32+I34+I40+I42+I50+I52+I54+I56+I60+I62+I64+I70+I72+I74+I76+I78+I84+I86+I91+I93+I95+I97+#REF!+#REF!+#REF!+#REF!+#REF!+#REF!+#REF!+#REF!+#REF!+#REF!+#REF!+#REF!+#REF!+#REF!+#REF!+#REF!+#REF!+#REF!+#REF!+#REF!+#REF!+#REF!+#REF!+#REF!+#REF!+I48+I89+#REF!+#REF!+#REF!</f>
        <v>#REF!</v>
      </c>
      <c r="J7" s="48"/>
      <c r="K7" s="48" t="e">
        <f>K8+K21+K24+K32+K34+K40+K42+K50+K52+K54+K56+K60+K62+K64+K70+K72+K74+K76+K78+K84+K86+K91+K93+K95+K97+#REF!+#REF!+#REF!+#REF!+#REF!+#REF!+#REF!+#REF!+#REF!+#REF!+#REF!+#REF!+#REF!+#REF!+#REF!+#REF!+#REF!+#REF!+#REF!+#REF!+#REF!+#REF!+#REF!+#REF!+#REF!+K48+K89+#REF!+#REF!+#REF!</f>
        <v>#REF!</v>
      </c>
      <c r="L7" s="48" t="e">
        <f>L8+L21+L24+L32+L34+L40+L42+L50+L52+L54+L56+L60+L62+L64+L70+L72+L74+L76+L78+L84+L86+L91+L93+L95+L97+#REF!+#REF!+#REF!+#REF!+#REF!+#REF!+#REF!+#REF!+#REF!+#REF!+#REF!+#REF!+#REF!+#REF!+#REF!+#REF!+#REF!+#REF!+#REF!+#REF!+#REF!+#REF!+#REF!+#REF!+#REF!+L48+L89+#REF!+#REF!+#REF!</f>
        <v>#REF!</v>
      </c>
      <c r="M7" s="48" t="e">
        <f>M8+M21+M24+M32+M34+M40+M42+M50+M52+M54+M56+M60+M62+M64+M70+M72+M74+M76+M78+M84+M86+M91+M93+M95+M97+#REF!+#REF!+#REF!+#REF!+#REF!+#REF!+#REF!+#REF!+#REF!+#REF!+#REF!+#REF!+#REF!+#REF!+#REF!+#REF!+#REF!+#REF!+#REF!+#REF!+#REF!+#REF!+#REF!+#REF!+#REF!+M48+M89+#REF!+#REF!+#REF!</f>
        <v>#REF!</v>
      </c>
      <c r="N7" s="48" t="e">
        <f>N8+N21+N24+N32+N34+N40+N42+N50+N52+N54+N56+N60+N62+N64+N70+N72+N74+N76+N78+N84+N86+N91+N93+N95+N97+#REF!+#REF!+#REF!+#REF!+#REF!+#REF!+#REF!+#REF!+#REF!+#REF!+#REF!+#REF!+#REF!+#REF!+#REF!+#REF!+#REF!+#REF!+#REF!+#REF!+#REF!+#REF!+#REF!+#REF!+#REF!+N48+N89+#REF!+#REF!+#REF!</f>
        <v>#REF!</v>
      </c>
      <c r="O7" s="48" t="e">
        <f>O8+O21+O24+O32+O34+O40+O42+O50+O52+O54+O56+O60+O62+O64+O70+O72+O74+O76+O78+O84+O86+O91+O93+O95+O97+#REF!+#REF!+#REF!+#REF!+#REF!+#REF!+#REF!+#REF!+#REF!+#REF!+#REF!+#REF!+#REF!+#REF!+#REF!+#REF!+#REF!+#REF!+#REF!+#REF!+#REF!+#REF!+#REF!+#REF!+#REF!+O48+O89+#REF!+#REF!+#REF!</f>
        <v>#REF!</v>
      </c>
      <c r="P7" s="48" t="e">
        <f>P8+P21+P24+P32+P34+P40+P42+P50+P52+P54+P56+P60+P62+P64+P70+P72+P74+P76+P78+P84+P86+P91+P93+P95+P97+#REF!+#REF!+#REF!+#REF!+#REF!+#REF!+#REF!+#REF!+#REF!+#REF!+#REF!+#REF!+#REF!+#REF!+#REF!+#REF!+#REF!+#REF!+#REF!+#REF!+#REF!+#REF!+#REF!+#REF!+#REF!+P48+P89+#REF!+#REF!+#REF!</f>
        <v>#REF!</v>
      </c>
      <c r="Q7" s="48" t="e">
        <f>Q8+Q21+Q24+Q32+Q34+Q40+Q42+Q50+Q52+Q54+Q56+Q60+Q62+Q64+Q70+Q72+Q74+Q76+Q78+Q84+Q86+Q91+Q93+Q95+Q97+#REF!+#REF!+#REF!+#REF!+#REF!+#REF!+#REF!+#REF!+#REF!+#REF!+#REF!+#REF!+#REF!+#REF!+#REF!+#REF!+#REF!+#REF!+#REF!+#REF!+#REF!+#REF!+#REF!+#REF!+#REF!+Q48+Q89+#REF!+#REF!+#REF!</f>
        <v>#REF!</v>
      </c>
      <c r="R7" s="48" t="e">
        <f>R8+R21+R24+R32+R34+R40+R42+R50+R52+R54+R56+R60+R62+R64+R70+R72+R74+R76+R78+R84+R86+R91+R93+R95+R97+#REF!+#REF!+#REF!+#REF!+#REF!+#REF!+#REF!+#REF!+#REF!+#REF!+#REF!+#REF!+#REF!+#REF!+#REF!+#REF!+#REF!+#REF!+#REF!+#REF!+#REF!+#REF!+#REF!+#REF!+#REF!+R48+R89+#REF!+#REF!+#REF!</f>
        <v>#REF!</v>
      </c>
      <c r="S7" s="48" t="e">
        <f>S8+S21+S24+S32+S34+S40+S42+S50+S52+S54+S56+S60+S62+S64+S70+S72+S74+S76+S78+S84+S86+S91+S93+S95+S97+#REF!+#REF!+#REF!+#REF!+#REF!+#REF!+#REF!+#REF!+#REF!+#REF!+#REF!+#REF!+#REF!+#REF!+#REF!+#REF!+#REF!+#REF!+#REF!+#REF!+#REF!+#REF!+#REF!+#REF!+#REF!+S48+S89+#REF!+#REF!+#REF!</f>
        <v>#REF!</v>
      </c>
    </row>
    <row r="8" spans="1:19" ht="40.15" hidden="1" customHeight="1" x14ac:dyDescent="0.2">
      <c r="A8" s="49" t="s">
        <v>68</v>
      </c>
      <c r="B8" s="50" t="s">
        <v>69</v>
      </c>
      <c r="C8" s="50" t="s">
        <v>69</v>
      </c>
      <c r="D8" s="50"/>
      <c r="E8" s="50"/>
      <c r="F8" s="48">
        <f>SUM(F9:F20)</f>
        <v>72512</v>
      </c>
      <c r="G8" s="48">
        <f t="shared" ref="G8:S8" si="0">SUM(G9:G20)</f>
        <v>546</v>
      </c>
      <c r="H8" s="48">
        <f t="shared" si="0"/>
        <v>77856</v>
      </c>
      <c r="I8" s="48">
        <f t="shared" si="0"/>
        <v>600</v>
      </c>
      <c r="J8" s="48"/>
      <c r="K8" s="48">
        <f t="shared" si="0"/>
        <v>82441800</v>
      </c>
      <c r="L8" s="48">
        <f t="shared" si="0"/>
        <v>77775390</v>
      </c>
      <c r="M8" s="48">
        <f t="shared" si="0"/>
        <v>0</v>
      </c>
      <c r="N8" s="48">
        <f t="shared" si="0"/>
        <v>1829626</v>
      </c>
      <c r="O8" s="48">
        <f t="shared" si="0"/>
        <v>84271426</v>
      </c>
      <c r="P8" s="48">
        <f t="shared" si="0"/>
        <v>75844285</v>
      </c>
      <c r="Q8" s="48">
        <f t="shared" si="0"/>
        <v>75844285</v>
      </c>
      <c r="R8" s="48">
        <f t="shared" si="0"/>
        <v>0</v>
      </c>
      <c r="S8" s="48">
        <f t="shared" si="0"/>
        <v>0</v>
      </c>
    </row>
    <row r="9" spans="1:19" ht="40.15" hidden="1" customHeight="1" x14ac:dyDescent="0.2">
      <c r="A9" s="51" t="s">
        <v>70</v>
      </c>
      <c r="B9" s="52" t="s">
        <v>71</v>
      </c>
      <c r="C9" s="52" t="s">
        <v>72</v>
      </c>
      <c r="D9" s="52"/>
      <c r="E9" s="52"/>
      <c r="F9" s="53">
        <v>42083</v>
      </c>
      <c r="G9" s="53">
        <v>204</v>
      </c>
      <c r="H9" s="53">
        <v>44960</v>
      </c>
      <c r="I9" s="53">
        <v>212</v>
      </c>
      <c r="J9" s="54">
        <v>0.3</v>
      </c>
      <c r="K9" s="55">
        <f>ROUND((H9*3500+I9*3850)*J9,0)</f>
        <v>47452860</v>
      </c>
      <c r="L9" s="53">
        <v>45182025</v>
      </c>
      <c r="M9" s="53">
        <v>0</v>
      </c>
      <c r="N9" s="55">
        <f>ROUND((F9*1750+G9*1925+H9*1750+I9*1925)*J9-(L9-M9),0)</f>
        <v>755790</v>
      </c>
      <c r="O9" s="55">
        <f>IF(ROUND(K9+N9,0)&lt;0,0,ROUND(K9+N9,0))</f>
        <v>48208650</v>
      </c>
      <c r="P9" s="56">
        <f>ROUND(O9*0.9,0)</f>
        <v>43387785</v>
      </c>
      <c r="Q9" s="56">
        <v>43387785</v>
      </c>
      <c r="R9" s="56">
        <f>P9-Q9</f>
        <v>0</v>
      </c>
      <c r="S9" s="55">
        <f>IF(ROUND(K9+N9,0)&lt;0,ROUND(K9+N9,0),0)</f>
        <v>0</v>
      </c>
    </row>
    <row r="10" spans="1:19" ht="40.15" hidden="1" customHeight="1" x14ac:dyDescent="0.2">
      <c r="A10" s="51" t="s">
        <v>73</v>
      </c>
      <c r="B10" s="52" t="s">
        <v>74</v>
      </c>
      <c r="C10" s="52" t="s">
        <v>74</v>
      </c>
      <c r="D10" s="52"/>
      <c r="E10" s="52"/>
      <c r="F10" s="53">
        <v>472</v>
      </c>
      <c r="G10" s="53">
        <v>95</v>
      </c>
      <c r="H10" s="53">
        <v>471</v>
      </c>
      <c r="I10" s="53">
        <v>92</v>
      </c>
      <c r="J10" s="54">
        <v>0.3</v>
      </c>
      <c r="K10" s="55">
        <f t="shared" ref="K10:K73" si="1">ROUND((H10*3500+I10*3850)*J10,0)</f>
        <v>600810</v>
      </c>
      <c r="L10" s="53">
        <v>607320</v>
      </c>
      <c r="M10" s="53">
        <v>0</v>
      </c>
      <c r="N10" s="55">
        <f t="shared" ref="N10:N73" si="2">ROUND((F10*1750+G10*1925+H10*1750+I10*1925)*J10-(L10-M10),0)</f>
        <v>-4253</v>
      </c>
      <c r="O10" s="55">
        <f t="shared" ref="O10:O73" si="3">IF(ROUND(K10+N10,0)&lt;0,0,ROUND(K10+N10,0))</f>
        <v>596557</v>
      </c>
      <c r="P10" s="56">
        <f t="shared" ref="P10:P73" si="4">ROUND(O10*0.9,0)</f>
        <v>536901</v>
      </c>
      <c r="Q10" s="56">
        <v>536901</v>
      </c>
      <c r="R10" s="56">
        <f t="shared" ref="R10:R73" si="5">P10-Q10</f>
        <v>0</v>
      </c>
      <c r="S10" s="55">
        <f t="shared" ref="S10:S73" si="6">IF(ROUND(K10+N10,0)&lt;0,ROUND(K10+N10,0),0)</f>
        <v>0</v>
      </c>
    </row>
    <row r="11" spans="1:19" ht="40.15" hidden="1" customHeight="1" x14ac:dyDescent="0.2">
      <c r="A11" s="51" t="s">
        <v>75</v>
      </c>
      <c r="B11" s="52" t="s">
        <v>76</v>
      </c>
      <c r="C11" s="52" t="s">
        <v>76</v>
      </c>
      <c r="D11" s="52"/>
      <c r="E11" s="52"/>
      <c r="F11" s="53">
        <v>1823</v>
      </c>
      <c r="G11" s="53">
        <v>27</v>
      </c>
      <c r="H11" s="53">
        <v>1731</v>
      </c>
      <c r="I11" s="53">
        <v>30</v>
      </c>
      <c r="J11" s="54">
        <v>0.3</v>
      </c>
      <c r="K11" s="55">
        <f t="shared" si="1"/>
        <v>1852200</v>
      </c>
      <c r="L11" s="53">
        <v>1958985</v>
      </c>
      <c r="M11" s="53">
        <v>0</v>
      </c>
      <c r="N11" s="55">
        <f t="shared" si="2"/>
        <v>-60218</v>
      </c>
      <c r="O11" s="55">
        <f t="shared" si="3"/>
        <v>1791982</v>
      </c>
      <c r="P11" s="56">
        <f t="shared" si="4"/>
        <v>1612784</v>
      </c>
      <c r="Q11" s="56">
        <v>1612784</v>
      </c>
      <c r="R11" s="56">
        <f t="shared" si="5"/>
        <v>0</v>
      </c>
      <c r="S11" s="55">
        <f t="shared" si="6"/>
        <v>0</v>
      </c>
    </row>
    <row r="12" spans="1:19" ht="40.15" hidden="1" customHeight="1" x14ac:dyDescent="0.2">
      <c r="A12" s="51" t="s">
        <v>77</v>
      </c>
      <c r="B12" s="52" t="s">
        <v>78</v>
      </c>
      <c r="C12" s="52" t="s">
        <v>78</v>
      </c>
      <c r="D12" s="52"/>
      <c r="E12" s="52"/>
      <c r="F12" s="53">
        <v>404</v>
      </c>
      <c r="G12" s="53">
        <v>50</v>
      </c>
      <c r="H12" s="53">
        <v>602</v>
      </c>
      <c r="I12" s="53">
        <v>63</v>
      </c>
      <c r="J12" s="54">
        <v>0.3</v>
      </c>
      <c r="K12" s="55">
        <f t="shared" si="1"/>
        <v>704865</v>
      </c>
      <c r="L12" s="53">
        <v>488250</v>
      </c>
      <c r="M12" s="53">
        <v>0</v>
      </c>
      <c r="N12" s="55">
        <f t="shared" si="2"/>
        <v>105158</v>
      </c>
      <c r="O12" s="55">
        <f t="shared" si="3"/>
        <v>810023</v>
      </c>
      <c r="P12" s="56">
        <f t="shared" si="4"/>
        <v>729021</v>
      </c>
      <c r="Q12" s="56">
        <v>729021</v>
      </c>
      <c r="R12" s="56">
        <f t="shared" si="5"/>
        <v>0</v>
      </c>
      <c r="S12" s="55">
        <f t="shared" si="6"/>
        <v>0</v>
      </c>
    </row>
    <row r="13" spans="1:19" ht="40.15" hidden="1" customHeight="1" x14ac:dyDescent="0.2">
      <c r="A13" s="51" t="s">
        <v>79</v>
      </c>
      <c r="B13" s="52" t="s">
        <v>80</v>
      </c>
      <c r="C13" s="52" t="s">
        <v>80</v>
      </c>
      <c r="D13" s="52"/>
      <c r="E13" s="52"/>
      <c r="F13" s="53">
        <v>791</v>
      </c>
      <c r="G13" s="53">
        <v>1</v>
      </c>
      <c r="H13" s="53">
        <v>891</v>
      </c>
      <c r="I13" s="53">
        <v>4</v>
      </c>
      <c r="J13" s="54">
        <v>0.3</v>
      </c>
      <c r="K13" s="55">
        <f t="shared" si="1"/>
        <v>940170</v>
      </c>
      <c r="L13" s="53">
        <v>832755</v>
      </c>
      <c r="M13" s="53">
        <v>0</v>
      </c>
      <c r="N13" s="55">
        <f t="shared" si="2"/>
        <v>53183</v>
      </c>
      <c r="O13" s="55">
        <f t="shared" si="3"/>
        <v>993353</v>
      </c>
      <c r="P13" s="56">
        <f t="shared" si="4"/>
        <v>894018</v>
      </c>
      <c r="Q13" s="56">
        <v>894018</v>
      </c>
      <c r="R13" s="56">
        <f t="shared" si="5"/>
        <v>0</v>
      </c>
      <c r="S13" s="55">
        <f t="shared" si="6"/>
        <v>0</v>
      </c>
    </row>
    <row r="14" spans="1:19" ht="40.15" hidden="1" customHeight="1" x14ac:dyDescent="0.2">
      <c r="A14" s="51" t="s">
        <v>81</v>
      </c>
      <c r="B14" s="52" t="s">
        <v>82</v>
      </c>
      <c r="C14" s="52" t="s">
        <v>82</v>
      </c>
      <c r="D14" s="52"/>
      <c r="E14" s="52"/>
      <c r="F14" s="53">
        <v>2291</v>
      </c>
      <c r="G14" s="53">
        <v>23</v>
      </c>
      <c r="H14" s="53">
        <v>2638</v>
      </c>
      <c r="I14" s="53">
        <v>19</v>
      </c>
      <c r="J14" s="54">
        <v>0.3</v>
      </c>
      <c r="K14" s="55">
        <f t="shared" si="1"/>
        <v>2791845</v>
      </c>
      <c r="L14" s="53">
        <v>2462460</v>
      </c>
      <c r="M14" s="53">
        <v>0</v>
      </c>
      <c r="N14" s="55">
        <f t="shared" si="2"/>
        <v>149520</v>
      </c>
      <c r="O14" s="55">
        <f t="shared" si="3"/>
        <v>2941365</v>
      </c>
      <c r="P14" s="56">
        <f t="shared" si="4"/>
        <v>2647229</v>
      </c>
      <c r="Q14" s="56">
        <v>2647229</v>
      </c>
      <c r="R14" s="56">
        <f t="shared" si="5"/>
        <v>0</v>
      </c>
      <c r="S14" s="55">
        <f t="shared" si="6"/>
        <v>0</v>
      </c>
    </row>
    <row r="15" spans="1:19" ht="40.15" hidden="1" customHeight="1" x14ac:dyDescent="0.2">
      <c r="A15" s="51" t="s">
        <v>83</v>
      </c>
      <c r="B15" s="52" t="s">
        <v>84</v>
      </c>
      <c r="C15" s="52" t="s">
        <v>84</v>
      </c>
      <c r="D15" s="52"/>
      <c r="E15" s="52"/>
      <c r="F15" s="53">
        <v>1697</v>
      </c>
      <c r="G15" s="53">
        <v>11</v>
      </c>
      <c r="H15" s="53">
        <v>1753</v>
      </c>
      <c r="I15" s="53">
        <v>13</v>
      </c>
      <c r="J15" s="54">
        <v>0.3</v>
      </c>
      <c r="K15" s="55">
        <f t="shared" si="1"/>
        <v>1855665</v>
      </c>
      <c r="L15" s="53">
        <v>1809255</v>
      </c>
      <c r="M15" s="53">
        <v>0</v>
      </c>
      <c r="N15" s="55">
        <f t="shared" si="2"/>
        <v>15855</v>
      </c>
      <c r="O15" s="55">
        <f t="shared" si="3"/>
        <v>1871520</v>
      </c>
      <c r="P15" s="56">
        <f t="shared" si="4"/>
        <v>1684368</v>
      </c>
      <c r="Q15" s="56">
        <v>1684368</v>
      </c>
      <c r="R15" s="56">
        <f t="shared" si="5"/>
        <v>0</v>
      </c>
      <c r="S15" s="55">
        <f t="shared" si="6"/>
        <v>0</v>
      </c>
    </row>
    <row r="16" spans="1:19" ht="40.15" hidden="1" customHeight="1" x14ac:dyDescent="0.2">
      <c r="A16" s="51" t="s">
        <v>85</v>
      </c>
      <c r="B16" s="52" t="s">
        <v>86</v>
      </c>
      <c r="C16" s="52" t="s">
        <v>86</v>
      </c>
      <c r="D16" s="52"/>
      <c r="E16" s="52"/>
      <c r="F16" s="53">
        <v>7930</v>
      </c>
      <c r="G16" s="53">
        <v>94</v>
      </c>
      <c r="H16" s="53">
        <v>8320</v>
      </c>
      <c r="I16" s="53">
        <v>120</v>
      </c>
      <c r="J16" s="54">
        <v>0.3</v>
      </c>
      <c r="K16" s="55">
        <f t="shared" si="1"/>
        <v>8874600</v>
      </c>
      <c r="L16" s="53">
        <v>8390025</v>
      </c>
      <c r="M16" s="53">
        <v>0</v>
      </c>
      <c r="N16" s="55">
        <f t="shared" si="2"/>
        <v>264810</v>
      </c>
      <c r="O16" s="55">
        <f t="shared" si="3"/>
        <v>9139410</v>
      </c>
      <c r="P16" s="56">
        <f t="shared" si="4"/>
        <v>8225469</v>
      </c>
      <c r="Q16" s="56">
        <v>8225469</v>
      </c>
      <c r="R16" s="56">
        <f t="shared" si="5"/>
        <v>0</v>
      </c>
      <c r="S16" s="55">
        <f t="shared" si="6"/>
        <v>0</v>
      </c>
    </row>
    <row r="17" spans="1:19" ht="40.15" hidden="1" customHeight="1" x14ac:dyDescent="0.2">
      <c r="A17" s="51" t="s">
        <v>87</v>
      </c>
      <c r="B17" s="52" t="s">
        <v>88</v>
      </c>
      <c r="C17" s="52" t="s">
        <v>88</v>
      </c>
      <c r="D17" s="52"/>
      <c r="E17" s="52"/>
      <c r="F17" s="53">
        <v>4406</v>
      </c>
      <c r="G17" s="53">
        <v>14</v>
      </c>
      <c r="H17" s="53">
        <v>4916</v>
      </c>
      <c r="I17" s="53">
        <v>19</v>
      </c>
      <c r="J17" s="54">
        <v>0.3</v>
      </c>
      <c r="K17" s="55">
        <f t="shared" si="1"/>
        <v>5183745</v>
      </c>
      <c r="L17" s="53">
        <v>4717125</v>
      </c>
      <c r="M17" s="53">
        <v>0</v>
      </c>
      <c r="N17" s="55">
        <f t="shared" si="2"/>
        <v>195983</v>
      </c>
      <c r="O17" s="55">
        <f t="shared" si="3"/>
        <v>5379728</v>
      </c>
      <c r="P17" s="56">
        <f t="shared" si="4"/>
        <v>4841755</v>
      </c>
      <c r="Q17" s="56">
        <v>4841755</v>
      </c>
      <c r="R17" s="56">
        <f t="shared" si="5"/>
        <v>0</v>
      </c>
      <c r="S17" s="55">
        <f t="shared" si="6"/>
        <v>0</v>
      </c>
    </row>
    <row r="18" spans="1:19" ht="40.15" hidden="1" customHeight="1" x14ac:dyDescent="0.2">
      <c r="A18" s="51" t="s">
        <v>89</v>
      </c>
      <c r="B18" s="52" t="s">
        <v>90</v>
      </c>
      <c r="C18" s="52" t="s">
        <v>90</v>
      </c>
      <c r="D18" s="52"/>
      <c r="E18" s="52"/>
      <c r="F18" s="53">
        <v>6908</v>
      </c>
      <c r="G18" s="53">
        <v>10</v>
      </c>
      <c r="H18" s="53">
        <v>7854</v>
      </c>
      <c r="I18" s="53">
        <v>12</v>
      </c>
      <c r="J18" s="54">
        <v>0.3</v>
      </c>
      <c r="K18" s="55">
        <f t="shared" si="1"/>
        <v>8260560</v>
      </c>
      <c r="L18" s="53">
        <v>7374150</v>
      </c>
      <c r="M18" s="53">
        <v>0</v>
      </c>
      <c r="N18" s="55">
        <f t="shared" si="2"/>
        <v>388605</v>
      </c>
      <c r="O18" s="55">
        <f t="shared" si="3"/>
        <v>8649165</v>
      </c>
      <c r="P18" s="56">
        <f t="shared" si="4"/>
        <v>7784249</v>
      </c>
      <c r="Q18" s="56">
        <v>7784249</v>
      </c>
      <c r="R18" s="56">
        <f t="shared" si="5"/>
        <v>0</v>
      </c>
      <c r="S18" s="55">
        <f t="shared" si="6"/>
        <v>0</v>
      </c>
    </row>
    <row r="19" spans="1:19" ht="40.15" hidden="1" customHeight="1" x14ac:dyDescent="0.2">
      <c r="A19" s="51" t="s">
        <v>91</v>
      </c>
      <c r="B19" s="52" t="s">
        <v>92</v>
      </c>
      <c r="C19" s="52" t="s">
        <v>92</v>
      </c>
      <c r="D19" s="52"/>
      <c r="E19" s="52"/>
      <c r="F19" s="53">
        <v>2164</v>
      </c>
      <c r="G19" s="53">
        <v>9</v>
      </c>
      <c r="H19" s="53">
        <v>1990</v>
      </c>
      <c r="I19" s="53">
        <v>13</v>
      </c>
      <c r="J19" s="54">
        <v>0.3</v>
      </c>
      <c r="K19" s="55">
        <f t="shared" si="1"/>
        <v>2104515</v>
      </c>
      <c r="L19" s="53">
        <v>2306745</v>
      </c>
      <c r="M19" s="53">
        <v>0</v>
      </c>
      <c r="N19" s="55">
        <f t="shared" si="2"/>
        <v>-113190</v>
      </c>
      <c r="O19" s="55">
        <f t="shared" si="3"/>
        <v>1991325</v>
      </c>
      <c r="P19" s="56">
        <f t="shared" si="4"/>
        <v>1792193</v>
      </c>
      <c r="Q19" s="56">
        <v>1792193</v>
      </c>
      <c r="R19" s="56">
        <f t="shared" si="5"/>
        <v>0</v>
      </c>
      <c r="S19" s="55">
        <f t="shared" si="6"/>
        <v>0</v>
      </c>
    </row>
    <row r="20" spans="1:19" ht="40.15" hidden="1" customHeight="1" x14ac:dyDescent="0.2">
      <c r="A20" s="51" t="s">
        <v>93</v>
      </c>
      <c r="B20" s="52" t="s">
        <v>94</v>
      </c>
      <c r="C20" s="52" t="s">
        <v>94</v>
      </c>
      <c r="D20" s="52"/>
      <c r="E20" s="52"/>
      <c r="F20" s="53">
        <v>1543</v>
      </c>
      <c r="G20" s="53">
        <v>8</v>
      </c>
      <c r="H20" s="53">
        <v>1730</v>
      </c>
      <c r="I20" s="53">
        <v>3</v>
      </c>
      <c r="J20" s="54">
        <v>0.3</v>
      </c>
      <c r="K20" s="55">
        <f t="shared" si="1"/>
        <v>1819965</v>
      </c>
      <c r="L20" s="53">
        <v>1646295</v>
      </c>
      <c r="M20" s="53">
        <v>0</v>
      </c>
      <c r="N20" s="55">
        <f t="shared" si="2"/>
        <v>78383</v>
      </c>
      <c r="O20" s="55">
        <f t="shared" si="3"/>
        <v>1898348</v>
      </c>
      <c r="P20" s="56">
        <f t="shared" si="4"/>
        <v>1708513</v>
      </c>
      <c r="Q20" s="56">
        <v>1708513</v>
      </c>
      <c r="R20" s="56">
        <f t="shared" si="5"/>
        <v>0</v>
      </c>
      <c r="S20" s="55">
        <f t="shared" si="6"/>
        <v>0</v>
      </c>
    </row>
    <row r="21" spans="1:19" ht="40.15" hidden="1" customHeight="1" x14ac:dyDescent="0.2">
      <c r="A21" s="49" t="s">
        <v>95</v>
      </c>
      <c r="B21" s="50" t="s">
        <v>96</v>
      </c>
      <c r="C21" s="50" t="s">
        <v>96</v>
      </c>
      <c r="D21" s="50"/>
      <c r="E21" s="50"/>
      <c r="F21" s="48">
        <f t="shared" ref="F21:S21" si="7">SUM(F22:F23)</f>
        <v>12548</v>
      </c>
      <c r="G21" s="48">
        <f t="shared" si="7"/>
        <v>84</v>
      </c>
      <c r="H21" s="48">
        <f t="shared" si="7"/>
        <v>12994</v>
      </c>
      <c r="I21" s="48">
        <f t="shared" si="7"/>
        <v>108</v>
      </c>
      <c r="J21" s="48"/>
      <c r="K21" s="48">
        <f t="shared" si="7"/>
        <v>13768440</v>
      </c>
      <c r="L21" s="48">
        <f t="shared" si="7"/>
        <v>13295310</v>
      </c>
      <c r="M21" s="48">
        <f t="shared" si="7"/>
        <v>0</v>
      </c>
      <c r="N21" s="48">
        <f t="shared" si="7"/>
        <v>225120</v>
      </c>
      <c r="O21" s="48">
        <f t="shared" si="7"/>
        <v>13993560</v>
      </c>
      <c r="P21" s="48">
        <f t="shared" si="7"/>
        <v>12594204</v>
      </c>
      <c r="Q21" s="48">
        <f t="shared" si="7"/>
        <v>12594204</v>
      </c>
      <c r="R21" s="48">
        <f t="shared" si="7"/>
        <v>0</v>
      </c>
      <c r="S21" s="48">
        <f t="shared" si="7"/>
        <v>0</v>
      </c>
    </row>
    <row r="22" spans="1:19" ht="40.15" hidden="1" customHeight="1" x14ac:dyDescent="0.2">
      <c r="A22" s="51" t="s">
        <v>97</v>
      </c>
      <c r="B22" s="52" t="s">
        <v>98</v>
      </c>
      <c r="C22" s="52" t="s">
        <v>99</v>
      </c>
      <c r="D22" s="52"/>
      <c r="E22" s="52"/>
      <c r="F22" s="53">
        <v>10771</v>
      </c>
      <c r="G22" s="53">
        <v>75</v>
      </c>
      <c r="H22" s="53">
        <v>11094</v>
      </c>
      <c r="I22" s="53">
        <v>101</v>
      </c>
      <c r="J22" s="54">
        <v>0.3</v>
      </c>
      <c r="K22" s="55">
        <f t="shared" si="1"/>
        <v>11765355</v>
      </c>
      <c r="L22" s="53">
        <v>11335170</v>
      </c>
      <c r="M22" s="53">
        <v>0</v>
      </c>
      <c r="N22" s="55">
        <f t="shared" si="2"/>
        <v>245595</v>
      </c>
      <c r="O22" s="55">
        <f t="shared" si="3"/>
        <v>12010950</v>
      </c>
      <c r="P22" s="56">
        <f t="shared" si="4"/>
        <v>10809855</v>
      </c>
      <c r="Q22" s="56">
        <v>10809855</v>
      </c>
      <c r="R22" s="56">
        <f t="shared" si="5"/>
        <v>0</v>
      </c>
      <c r="S22" s="55">
        <f t="shared" si="6"/>
        <v>0</v>
      </c>
    </row>
    <row r="23" spans="1:19" ht="40.15" hidden="1" customHeight="1" x14ac:dyDescent="0.2">
      <c r="A23" s="51" t="s">
        <v>100</v>
      </c>
      <c r="B23" s="52" t="s">
        <v>101</v>
      </c>
      <c r="C23" s="52" t="s">
        <v>101</v>
      </c>
      <c r="D23" s="52"/>
      <c r="E23" s="52"/>
      <c r="F23" s="53">
        <v>1777</v>
      </c>
      <c r="G23" s="53">
        <v>9</v>
      </c>
      <c r="H23" s="53">
        <v>1900</v>
      </c>
      <c r="I23" s="53">
        <v>7</v>
      </c>
      <c r="J23" s="54">
        <v>0.3</v>
      </c>
      <c r="K23" s="55">
        <f t="shared" si="1"/>
        <v>2003085</v>
      </c>
      <c r="L23" s="53">
        <v>1960140</v>
      </c>
      <c r="M23" s="53">
        <v>0</v>
      </c>
      <c r="N23" s="55">
        <f t="shared" si="2"/>
        <v>-20475</v>
      </c>
      <c r="O23" s="55">
        <f t="shared" si="3"/>
        <v>1982610</v>
      </c>
      <c r="P23" s="56">
        <f t="shared" si="4"/>
        <v>1784349</v>
      </c>
      <c r="Q23" s="56">
        <v>1784349</v>
      </c>
      <c r="R23" s="56">
        <f t="shared" si="5"/>
        <v>0</v>
      </c>
      <c r="S23" s="55">
        <f t="shared" si="6"/>
        <v>0</v>
      </c>
    </row>
    <row r="24" spans="1:19" ht="40.15" hidden="1" customHeight="1" x14ac:dyDescent="0.2">
      <c r="A24" s="49" t="s">
        <v>102</v>
      </c>
      <c r="B24" s="50" t="s">
        <v>103</v>
      </c>
      <c r="C24" s="50" t="s">
        <v>103</v>
      </c>
      <c r="D24" s="50"/>
      <c r="E24" s="50"/>
      <c r="F24" s="48">
        <f t="shared" ref="F24:S24" si="8">SUM(F25:F31)</f>
        <v>21467</v>
      </c>
      <c r="G24" s="48">
        <f t="shared" si="8"/>
        <v>44</v>
      </c>
      <c r="H24" s="48">
        <f t="shared" si="8"/>
        <v>23308</v>
      </c>
      <c r="I24" s="48">
        <f t="shared" si="8"/>
        <v>55</v>
      </c>
      <c r="J24" s="48"/>
      <c r="K24" s="48">
        <f t="shared" si="8"/>
        <v>72606345</v>
      </c>
      <c r="L24" s="48">
        <f t="shared" si="8"/>
        <v>67612668</v>
      </c>
      <c r="M24" s="48">
        <f t="shared" si="8"/>
        <v>-553122</v>
      </c>
      <c r="N24" s="48">
        <f t="shared" si="8"/>
        <v>1488716</v>
      </c>
      <c r="O24" s="48">
        <f t="shared" si="8"/>
        <v>78420799</v>
      </c>
      <c r="P24" s="48">
        <f t="shared" si="8"/>
        <v>70578720</v>
      </c>
      <c r="Q24" s="48">
        <f t="shared" si="8"/>
        <v>70578720</v>
      </c>
      <c r="R24" s="48">
        <f t="shared" si="8"/>
        <v>0</v>
      </c>
      <c r="S24" s="48">
        <f t="shared" si="8"/>
        <v>-4325738</v>
      </c>
    </row>
    <row r="25" spans="1:19" ht="40.15" hidden="1" customHeight="1" x14ac:dyDescent="0.2">
      <c r="A25" s="51" t="s">
        <v>104</v>
      </c>
      <c r="B25" s="52" t="s">
        <v>105</v>
      </c>
      <c r="C25" s="52" t="s">
        <v>106</v>
      </c>
      <c r="D25" s="52"/>
      <c r="E25" s="52"/>
      <c r="F25" s="53">
        <v>12188</v>
      </c>
      <c r="G25" s="53">
        <v>23</v>
      </c>
      <c r="H25" s="53">
        <v>15795</v>
      </c>
      <c r="I25" s="53">
        <v>28</v>
      </c>
      <c r="J25" s="54">
        <v>0.85</v>
      </c>
      <c r="K25" s="55">
        <f t="shared" si="1"/>
        <v>47081755</v>
      </c>
      <c r="L25" s="53">
        <v>36899818</v>
      </c>
      <c r="M25" s="53">
        <v>0</v>
      </c>
      <c r="N25" s="55">
        <f t="shared" si="2"/>
        <v>4808343</v>
      </c>
      <c r="O25" s="55">
        <f t="shared" si="3"/>
        <v>51890098</v>
      </c>
      <c r="P25" s="56">
        <f t="shared" si="4"/>
        <v>46701088</v>
      </c>
      <c r="Q25" s="56">
        <v>46701088</v>
      </c>
      <c r="R25" s="56">
        <f t="shared" si="5"/>
        <v>0</v>
      </c>
      <c r="S25" s="55">
        <f t="shared" si="6"/>
        <v>0</v>
      </c>
    </row>
    <row r="26" spans="1:19" ht="40.15" hidden="1" customHeight="1" x14ac:dyDescent="0.2">
      <c r="A26" s="51" t="s">
        <v>107</v>
      </c>
      <c r="B26" s="52" t="s">
        <v>108</v>
      </c>
      <c r="C26" s="52" t="s">
        <v>108</v>
      </c>
      <c r="D26" s="52"/>
      <c r="E26" s="52"/>
      <c r="F26" s="53">
        <v>0</v>
      </c>
      <c r="G26" s="53">
        <v>0</v>
      </c>
      <c r="H26" s="53">
        <v>0</v>
      </c>
      <c r="I26" s="53">
        <v>0</v>
      </c>
      <c r="J26" s="54">
        <v>0.85</v>
      </c>
      <c r="K26" s="55">
        <f t="shared" si="1"/>
        <v>0</v>
      </c>
      <c r="L26" s="53">
        <v>0</v>
      </c>
      <c r="M26" s="53">
        <v>-406175</v>
      </c>
      <c r="N26" s="55">
        <f t="shared" si="2"/>
        <v>-406175</v>
      </c>
      <c r="O26" s="55">
        <f t="shared" si="3"/>
        <v>0</v>
      </c>
      <c r="P26" s="56">
        <f t="shared" si="4"/>
        <v>0</v>
      </c>
      <c r="Q26" s="56">
        <v>0</v>
      </c>
      <c r="R26" s="56">
        <f t="shared" si="5"/>
        <v>0</v>
      </c>
      <c r="S26" s="55">
        <f t="shared" si="6"/>
        <v>-406175</v>
      </c>
    </row>
    <row r="27" spans="1:19" ht="40.15" hidden="1" customHeight="1" x14ac:dyDescent="0.2">
      <c r="A27" s="51" t="s">
        <v>109</v>
      </c>
      <c r="B27" s="52" t="s">
        <v>110</v>
      </c>
      <c r="C27" s="52" t="s">
        <v>110</v>
      </c>
      <c r="D27" s="52"/>
      <c r="E27" s="52"/>
      <c r="F27" s="53">
        <v>2597</v>
      </c>
      <c r="G27" s="53">
        <v>0</v>
      </c>
      <c r="H27" s="53">
        <v>0</v>
      </c>
      <c r="I27" s="53">
        <v>0</v>
      </c>
      <c r="J27" s="54">
        <v>0.85</v>
      </c>
      <c r="K27" s="55">
        <f t="shared" si="1"/>
        <v>0</v>
      </c>
      <c r="L27" s="53">
        <v>7782600</v>
      </c>
      <c r="M27" s="53">
        <v>0</v>
      </c>
      <c r="N27" s="55">
        <f t="shared" si="2"/>
        <v>-3919563</v>
      </c>
      <c r="O27" s="55">
        <f t="shared" si="3"/>
        <v>0</v>
      </c>
      <c r="P27" s="56">
        <f t="shared" si="4"/>
        <v>0</v>
      </c>
      <c r="Q27" s="56">
        <v>0</v>
      </c>
      <c r="R27" s="56">
        <f t="shared" si="5"/>
        <v>0</v>
      </c>
      <c r="S27" s="55">
        <f t="shared" si="6"/>
        <v>-3919563</v>
      </c>
    </row>
    <row r="28" spans="1:19" ht="40.15" hidden="1" customHeight="1" x14ac:dyDescent="0.2">
      <c r="A28" s="51" t="s">
        <v>111</v>
      </c>
      <c r="B28" s="52" t="s">
        <v>112</v>
      </c>
      <c r="C28" s="52" t="s">
        <v>112</v>
      </c>
      <c r="D28" s="52"/>
      <c r="E28" s="52"/>
      <c r="F28" s="53">
        <v>88</v>
      </c>
      <c r="G28" s="53">
        <v>0</v>
      </c>
      <c r="H28" s="53">
        <v>102</v>
      </c>
      <c r="I28" s="53">
        <v>0</v>
      </c>
      <c r="J28" s="54">
        <v>0.85</v>
      </c>
      <c r="K28" s="55">
        <f t="shared" si="1"/>
        <v>303450</v>
      </c>
      <c r="L28" s="53">
        <v>261800</v>
      </c>
      <c r="M28" s="53">
        <v>-146947</v>
      </c>
      <c r="N28" s="55">
        <f t="shared" si="2"/>
        <v>-126122</v>
      </c>
      <c r="O28" s="55">
        <f t="shared" si="3"/>
        <v>177328</v>
      </c>
      <c r="P28" s="56">
        <f t="shared" si="4"/>
        <v>159595</v>
      </c>
      <c r="Q28" s="56">
        <v>159595</v>
      </c>
      <c r="R28" s="56">
        <f t="shared" si="5"/>
        <v>0</v>
      </c>
      <c r="S28" s="55">
        <f t="shared" si="6"/>
        <v>0</v>
      </c>
    </row>
    <row r="29" spans="1:19" ht="40.15" hidden="1" customHeight="1" x14ac:dyDescent="0.2">
      <c r="A29" s="51" t="s">
        <v>113</v>
      </c>
      <c r="B29" s="52" t="s">
        <v>114</v>
      </c>
      <c r="C29" s="52" t="s">
        <v>114</v>
      </c>
      <c r="D29" s="52"/>
      <c r="E29" s="52"/>
      <c r="F29" s="53">
        <v>2636</v>
      </c>
      <c r="G29" s="53">
        <v>1</v>
      </c>
      <c r="H29" s="53">
        <v>2993</v>
      </c>
      <c r="I29" s="53">
        <v>2</v>
      </c>
      <c r="J29" s="54">
        <v>1</v>
      </c>
      <c r="K29" s="55">
        <f t="shared" si="1"/>
        <v>10483200</v>
      </c>
      <c r="L29" s="53">
        <v>9478350</v>
      </c>
      <c r="M29" s="53">
        <v>0</v>
      </c>
      <c r="N29" s="55">
        <f t="shared" si="2"/>
        <v>378175</v>
      </c>
      <c r="O29" s="55">
        <f t="shared" si="3"/>
        <v>10861375</v>
      </c>
      <c r="P29" s="56">
        <f t="shared" si="4"/>
        <v>9775238</v>
      </c>
      <c r="Q29" s="56">
        <v>9775238</v>
      </c>
      <c r="R29" s="56">
        <f t="shared" si="5"/>
        <v>0</v>
      </c>
      <c r="S29" s="55">
        <f t="shared" si="6"/>
        <v>0</v>
      </c>
    </row>
    <row r="30" spans="1:19" ht="40.15" hidden="1" customHeight="1" x14ac:dyDescent="0.2">
      <c r="A30" s="51" t="s">
        <v>115</v>
      </c>
      <c r="B30" s="52" t="s">
        <v>116</v>
      </c>
      <c r="C30" s="52" t="s">
        <v>116</v>
      </c>
      <c r="D30" s="52"/>
      <c r="E30" s="52"/>
      <c r="F30" s="53">
        <v>2484</v>
      </c>
      <c r="G30" s="53">
        <v>10</v>
      </c>
      <c r="H30" s="53">
        <v>2869</v>
      </c>
      <c r="I30" s="53">
        <v>11</v>
      </c>
      <c r="J30" s="54">
        <v>1</v>
      </c>
      <c r="K30" s="55">
        <f t="shared" si="1"/>
        <v>10083850</v>
      </c>
      <c r="L30" s="53">
        <v>8739500</v>
      </c>
      <c r="M30" s="53">
        <v>0</v>
      </c>
      <c r="N30" s="55">
        <f t="shared" si="2"/>
        <v>668675</v>
      </c>
      <c r="O30" s="55">
        <f t="shared" si="3"/>
        <v>10752525</v>
      </c>
      <c r="P30" s="56">
        <f t="shared" si="4"/>
        <v>9677273</v>
      </c>
      <c r="Q30" s="56">
        <v>9677273</v>
      </c>
      <c r="R30" s="56">
        <f t="shared" si="5"/>
        <v>0</v>
      </c>
      <c r="S30" s="55">
        <f t="shared" si="6"/>
        <v>0</v>
      </c>
    </row>
    <row r="31" spans="1:19" ht="40.15" hidden="1" customHeight="1" x14ac:dyDescent="0.2">
      <c r="A31" s="51" t="s">
        <v>117</v>
      </c>
      <c r="B31" s="52" t="s">
        <v>118</v>
      </c>
      <c r="C31" s="52" t="s">
        <v>118</v>
      </c>
      <c r="D31" s="52"/>
      <c r="E31" s="52"/>
      <c r="F31" s="53">
        <v>1474</v>
      </c>
      <c r="G31" s="53">
        <v>10</v>
      </c>
      <c r="H31" s="53">
        <v>1549</v>
      </c>
      <c r="I31" s="53">
        <v>14</v>
      </c>
      <c r="J31" s="54">
        <v>0.85</v>
      </c>
      <c r="K31" s="55">
        <f t="shared" si="1"/>
        <v>4654090</v>
      </c>
      <c r="L31" s="53">
        <v>4450600</v>
      </c>
      <c r="M31" s="53">
        <v>0</v>
      </c>
      <c r="N31" s="55">
        <f t="shared" si="2"/>
        <v>85383</v>
      </c>
      <c r="O31" s="55">
        <f t="shared" si="3"/>
        <v>4739473</v>
      </c>
      <c r="P31" s="56">
        <f t="shared" si="4"/>
        <v>4265526</v>
      </c>
      <c r="Q31" s="56">
        <v>4265526</v>
      </c>
      <c r="R31" s="56">
        <f t="shared" si="5"/>
        <v>0</v>
      </c>
      <c r="S31" s="55">
        <f t="shared" si="6"/>
        <v>0</v>
      </c>
    </row>
    <row r="32" spans="1:19" ht="40.15" hidden="1" customHeight="1" x14ac:dyDescent="0.2">
      <c r="A32" s="49" t="s">
        <v>119</v>
      </c>
      <c r="B32" s="50" t="s">
        <v>120</v>
      </c>
      <c r="C32" s="50" t="s">
        <v>120</v>
      </c>
      <c r="D32" s="50"/>
      <c r="E32" s="50"/>
      <c r="F32" s="48">
        <f t="shared" ref="F32:S32" si="9">F33</f>
        <v>0</v>
      </c>
      <c r="G32" s="48">
        <f t="shared" si="9"/>
        <v>0</v>
      </c>
      <c r="H32" s="48">
        <f t="shared" si="9"/>
        <v>0</v>
      </c>
      <c r="I32" s="48">
        <f t="shared" si="9"/>
        <v>0</v>
      </c>
      <c r="J32" s="48"/>
      <c r="K32" s="48">
        <f t="shared" si="9"/>
        <v>0</v>
      </c>
      <c r="L32" s="48">
        <f t="shared" si="9"/>
        <v>0</v>
      </c>
      <c r="M32" s="48">
        <f t="shared" si="9"/>
        <v>-58100</v>
      </c>
      <c r="N32" s="48">
        <f t="shared" si="9"/>
        <v>-58100</v>
      </c>
      <c r="O32" s="48">
        <f t="shared" si="9"/>
        <v>0</v>
      </c>
      <c r="P32" s="48">
        <f t="shared" si="9"/>
        <v>0</v>
      </c>
      <c r="Q32" s="48">
        <f t="shared" si="9"/>
        <v>0</v>
      </c>
      <c r="R32" s="48">
        <f t="shared" si="9"/>
        <v>0</v>
      </c>
      <c r="S32" s="48">
        <f t="shared" si="9"/>
        <v>-58100</v>
      </c>
    </row>
    <row r="33" spans="1:19" ht="40.15" hidden="1" customHeight="1" x14ac:dyDescent="0.2">
      <c r="A33" s="51" t="s">
        <v>119</v>
      </c>
      <c r="B33" s="52" t="s">
        <v>120</v>
      </c>
      <c r="C33" s="52" t="s">
        <v>120</v>
      </c>
      <c r="D33" s="52"/>
      <c r="E33" s="52"/>
      <c r="F33" s="53">
        <v>0</v>
      </c>
      <c r="G33" s="53">
        <v>0</v>
      </c>
      <c r="H33" s="53">
        <v>0</v>
      </c>
      <c r="I33" s="53">
        <v>0</v>
      </c>
      <c r="J33" s="54">
        <v>0.85</v>
      </c>
      <c r="K33" s="55">
        <f t="shared" si="1"/>
        <v>0</v>
      </c>
      <c r="L33" s="53">
        <v>0</v>
      </c>
      <c r="M33" s="53">
        <v>-58100</v>
      </c>
      <c r="N33" s="55">
        <f t="shared" si="2"/>
        <v>-58100</v>
      </c>
      <c r="O33" s="55">
        <f t="shared" si="3"/>
        <v>0</v>
      </c>
      <c r="P33" s="56">
        <f t="shared" si="4"/>
        <v>0</v>
      </c>
      <c r="Q33" s="56">
        <v>0</v>
      </c>
      <c r="R33" s="56">
        <f t="shared" si="5"/>
        <v>0</v>
      </c>
      <c r="S33" s="55">
        <f t="shared" si="6"/>
        <v>-58100</v>
      </c>
    </row>
    <row r="34" spans="1:19" ht="40.15" hidden="1" customHeight="1" x14ac:dyDescent="0.2">
      <c r="A34" s="49" t="s">
        <v>121</v>
      </c>
      <c r="B34" s="50" t="s">
        <v>122</v>
      </c>
      <c r="C34" s="50" t="s">
        <v>122</v>
      </c>
      <c r="D34" s="50"/>
      <c r="E34" s="50"/>
      <c r="F34" s="48">
        <f t="shared" ref="F34:S34" si="10">SUM(F35:F39)</f>
        <v>15799</v>
      </c>
      <c r="G34" s="48">
        <f t="shared" si="10"/>
        <v>203</v>
      </c>
      <c r="H34" s="48">
        <f t="shared" si="10"/>
        <v>21192</v>
      </c>
      <c r="I34" s="48">
        <f t="shared" si="10"/>
        <v>139</v>
      </c>
      <c r="J34" s="48"/>
      <c r="K34" s="48">
        <f t="shared" si="10"/>
        <v>22412145</v>
      </c>
      <c r="L34" s="48">
        <f t="shared" si="10"/>
        <v>20108445</v>
      </c>
      <c r="M34" s="48">
        <f t="shared" si="10"/>
        <v>0</v>
      </c>
      <c r="N34" s="48">
        <f t="shared" si="10"/>
        <v>-490665</v>
      </c>
      <c r="O34" s="48">
        <f t="shared" si="10"/>
        <v>21921480</v>
      </c>
      <c r="P34" s="48">
        <f t="shared" si="10"/>
        <v>19729333</v>
      </c>
      <c r="Q34" s="48">
        <f t="shared" si="10"/>
        <v>19729333</v>
      </c>
      <c r="R34" s="48">
        <f t="shared" si="10"/>
        <v>0</v>
      </c>
      <c r="S34" s="48">
        <f t="shared" si="10"/>
        <v>0</v>
      </c>
    </row>
    <row r="35" spans="1:19" ht="40.15" hidden="1" customHeight="1" x14ac:dyDescent="0.2">
      <c r="A35" s="51" t="s">
        <v>123</v>
      </c>
      <c r="B35" s="52" t="s">
        <v>124</v>
      </c>
      <c r="C35" s="52" t="s">
        <v>125</v>
      </c>
      <c r="D35" s="52"/>
      <c r="E35" s="52"/>
      <c r="F35" s="53">
        <v>199</v>
      </c>
      <c r="G35" s="53">
        <v>175</v>
      </c>
      <c r="H35" s="53">
        <v>188</v>
      </c>
      <c r="I35" s="53">
        <v>110</v>
      </c>
      <c r="J35" s="54">
        <v>0.3</v>
      </c>
      <c r="K35" s="55">
        <f t="shared" si="1"/>
        <v>324450</v>
      </c>
      <c r="L35" s="53">
        <v>497700</v>
      </c>
      <c r="M35" s="53">
        <v>0</v>
      </c>
      <c r="N35" s="55">
        <f t="shared" si="2"/>
        <v>-129938</v>
      </c>
      <c r="O35" s="55">
        <f t="shared" si="3"/>
        <v>194512</v>
      </c>
      <c r="P35" s="56">
        <f t="shared" si="4"/>
        <v>175061</v>
      </c>
      <c r="Q35" s="56">
        <v>175061</v>
      </c>
      <c r="R35" s="56">
        <f t="shared" si="5"/>
        <v>0</v>
      </c>
      <c r="S35" s="55">
        <f t="shared" si="6"/>
        <v>0</v>
      </c>
    </row>
    <row r="36" spans="1:19" ht="40.15" hidden="1" customHeight="1" x14ac:dyDescent="0.2">
      <c r="A36" s="51" t="s">
        <v>126</v>
      </c>
      <c r="B36" s="52" t="s">
        <v>127</v>
      </c>
      <c r="C36" s="52" t="s">
        <v>127</v>
      </c>
      <c r="D36" s="52"/>
      <c r="E36" s="52"/>
      <c r="F36" s="53">
        <v>3084</v>
      </c>
      <c r="G36" s="53">
        <v>2</v>
      </c>
      <c r="H36" s="53">
        <v>3931</v>
      </c>
      <c r="I36" s="53">
        <v>2</v>
      </c>
      <c r="J36" s="54">
        <v>0.3</v>
      </c>
      <c r="K36" s="55">
        <f t="shared" si="1"/>
        <v>4129860</v>
      </c>
      <c r="L36" s="53">
        <v>3677520</v>
      </c>
      <c r="M36" s="53">
        <v>0</v>
      </c>
      <c r="N36" s="55">
        <f t="shared" si="2"/>
        <v>7665</v>
      </c>
      <c r="O36" s="55">
        <f t="shared" si="3"/>
        <v>4137525</v>
      </c>
      <c r="P36" s="56">
        <f t="shared" si="4"/>
        <v>3723773</v>
      </c>
      <c r="Q36" s="56">
        <v>3723773</v>
      </c>
      <c r="R36" s="56">
        <f t="shared" si="5"/>
        <v>0</v>
      </c>
      <c r="S36" s="55">
        <f t="shared" si="6"/>
        <v>0</v>
      </c>
    </row>
    <row r="37" spans="1:19" ht="40.15" hidden="1" customHeight="1" x14ac:dyDescent="0.2">
      <c r="A37" s="51" t="s">
        <v>128</v>
      </c>
      <c r="B37" s="52" t="s">
        <v>129</v>
      </c>
      <c r="C37" s="52" t="s">
        <v>129</v>
      </c>
      <c r="D37" s="52"/>
      <c r="E37" s="52"/>
      <c r="F37" s="53">
        <v>7176</v>
      </c>
      <c r="G37" s="53">
        <v>16</v>
      </c>
      <c r="H37" s="53">
        <v>9630</v>
      </c>
      <c r="I37" s="53">
        <v>18</v>
      </c>
      <c r="J37" s="54">
        <v>0.3</v>
      </c>
      <c r="K37" s="55">
        <f t="shared" si="1"/>
        <v>10132290</v>
      </c>
      <c r="L37" s="53">
        <v>9842070</v>
      </c>
      <c r="M37" s="53">
        <v>0</v>
      </c>
      <c r="N37" s="55">
        <f t="shared" si="2"/>
        <v>-999285</v>
      </c>
      <c r="O37" s="55">
        <f t="shared" si="3"/>
        <v>9133005</v>
      </c>
      <c r="P37" s="56">
        <f t="shared" si="4"/>
        <v>8219705</v>
      </c>
      <c r="Q37" s="56">
        <v>8219705</v>
      </c>
      <c r="R37" s="56">
        <f t="shared" si="5"/>
        <v>0</v>
      </c>
      <c r="S37" s="55">
        <f t="shared" si="6"/>
        <v>0</v>
      </c>
    </row>
    <row r="38" spans="1:19" ht="40.15" hidden="1" customHeight="1" x14ac:dyDescent="0.2">
      <c r="A38" s="51" t="s">
        <v>130</v>
      </c>
      <c r="B38" s="52" t="s">
        <v>131</v>
      </c>
      <c r="C38" s="52" t="s">
        <v>131</v>
      </c>
      <c r="D38" s="52"/>
      <c r="E38" s="52"/>
      <c r="F38" s="53">
        <v>1509</v>
      </c>
      <c r="G38" s="53">
        <v>5</v>
      </c>
      <c r="H38" s="53">
        <v>2222</v>
      </c>
      <c r="I38" s="53">
        <v>5</v>
      </c>
      <c r="J38" s="54">
        <v>0.3</v>
      </c>
      <c r="K38" s="55">
        <f t="shared" si="1"/>
        <v>2338875</v>
      </c>
      <c r="L38" s="53">
        <v>1712865</v>
      </c>
      <c r="M38" s="53">
        <v>0</v>
      </c>
      <c r="N38" s="55">
        <f t="shared" si="2"/>
        <v>251685</v>
      </c>
      <c r="O38" s="55">
        <f t="shared" si="3"/>
        <v>2590560</v>
      </c>
      <c r="P38" s="56">
        <f t="shared" si="4"/>
        <v>2331504</v>
      </c>
      <c r="Q38" s="56">
        <v>2331504</v>
      </c>
      <c r="R38" s="56">
        <f t="shared" si="5"/>
        <v>0</v>
      </c>
      <c r="S38" s="55">
        <f t="shared" si="6"/>
        <v>0</v>
      </c>
    </row>
    <row r="39" spans="1:19" ht="40.15" hidden="1" customHeight="1" x14ac:dyDescent="0.2">
      <c r="A39" s="51" t="s">
        <v>132</v>
      </c>
      <c r="B39" s="52" t="s">
        <v>133</v>
      </c>
      <c r="C39" s="52" t="s">
        <v>133</v>
      </c>
      <c r="D39" s="52"/>
      <c r="E39" s="52"/>
      <c r="F39" s="53">
        <v>3831</v>
      </c>
      <c r="G39" s="53">
        <v>5</v>
      </c>
      <c r="H39" s="53">
        <v>5221</v>
      </c>
      <c r="I39" s="53">
        <v>4</v>
      </c>
      <c r="J39" s="54">
        <v>0.3</v>
      </c>
      <c r="K39" s="55">
        <f t="shared" si="1"/>
        <v>5486670</v>
      </c>
      <c r="L39" s="53">
        <v>4378290</v>
      </c>
      <c r="M39" s="53">
        <v>0</v>
      </c>
      <c r="N39" s="55">
        <f t="shared" si="2"/>
        <v>379208</v>
      </c>
      <c r="O39" s="55">
        <f t="shared" si="3"/>
        <v>5865878</v>
      </c>
      <c r="P39" s="56">
        <f t="shared" si="4"/>
        <v>5279290</v>
      </c>
      <c r="Q39" s="56">
        <v>5279290</v>
      </c>
      <c r="R39" s="56">
        <f t="shared" si="5"/>
        <v>0</v>
      </c>
      <c r="S39" s="55">
        <f t="shared" si="6"/>
        <v>0</v>
      </c>
    </row>
    <row r="40" spans="1:19" ht="40.15" hidden="1" customHeight="1" x14ac:dyDescent="0.2">
      <c r="A40" s="49" t="s">
        <v>134</v>
      </c>
      <c r="B40" s="50" t="s">
        <v>135</v>
      </c>
      <c r="C40" s="50" t="s">
        <v>135</v>
      </c>
      <c r="D40" s="50"/>
      <c r="E40" s="50"/>
      <c r="F40" s="48">
        <f t="shared" ref="F40:S40" si="11">F41</f>
        <v>15984</v>
      </c>
      <c r="G40" s="48">
        <f t="shared" si="11"/>
        <v>25</v>
      </c>
      <c r="H40" s="48">
        <f t="shared" si="11"/>
        <v>13093</v>
      </c>
      <c r="I40" s="48">
        <f t="shared" si="11"/>
        <v>25</v>
      </c>
      <c r="J40" s="48"/>
      <c r="K40" s="48">
        <f t="shared" si="11"/>
        <v>13776525</v>
      </c>
      <c r="L40" s="48">
        <f t="shared" si="11"/>
        <v>19129425</v>
      </c>
      <c r="M40" s="48">
        <f t="shared" si="11"/>
        <v>0</v>
      </c>
      <c r="N40" s="48">
        <f t="shared" si="11"/>
        <v>-3835125</v>
      </c>
      <c r="O40" s="48">
        <f t="shared" si="11"/>
        <v>9941400</v>
      </c>
      <c r="P40" s="48">
        <f t="shared" si="11"/>
        <v>8947260</v>
      </c>
      <c r="Q40" s="48">
        <f t="shared" si="11"/>
        <v>8947260</v>
      </c>
      <c r="R40" s="48">
        <f t="shared" si="11"/>
        <v>0</v>
      </c>
      <c r="S40" s="48">
        <f t="shared" si="11"/>
        <v>0</v>
      </c>
    </row>
    <row r="41" spans="1:19" ht="40.15" hidden="1" customHeight="1" x14ac:dyDescent="0.2">
      <c r="A41" s="51" t="s">
        <v>134</v>
      </c>
      <c r="B41" s="52" t="s">
        <v>135</v>
      </c>
      <c r="C41" s="52" t="s">
        <v>135</v>
      </c>
      <c r="D41" s="52"/>
      <c r="E41" s="52"/>
      <c r="F41" s="53">
        <v>15984</v>
      </c>
      <c r="G41" s="53">
        <v>25</v>
      </c>
      <c r="H41" s="53">
        <v>13093</v>
      </c>
      <c r="I41" s="53">
        <v>25</v>
      </c>
      <c r="J41" s="54">
        <v>0.3</v>
      </c>
      <c r="K41" s="55">
        <f t="shared" si="1"/>
        <v>13776525</v>
      </c>
      <c r="L41" s="53">
        <v>19129425</v>
      </c>
      <c r="M41" s="53">
        <v>0</v>
      </c>
      <c r="N41" s="55">
        <f t="shared" si="2"/>
        <v>-3835125</v>
      </c>
      <c r="O41" s="55">
        <f t="shared" si="3"/>
        <v>9941400</v>
      </c>
      <c r="P41" s="56">
        <f t="shared" si="4"/>
        <v>8947260</v>
      </c>
      <c r="Q41" s="56">
        <v>8947260</v>
      </c>
      <c r="R41" s="56">
        <f t="shared" si="5"/>
        <v>0</v>
      </c>
      <c r="S41" s="55">
        <f t="shared" si="6"/>
        <v>0</v>
      </c>
    </row>
    <row r="42" spans="1:19" ht="40.15" hidden="1" customHeight="1" x14ac:dyDescent="0.2">
      <c r="A42" s="49" t="s">
        <v>136</v>
      </c>
      <c r="B42" s="50" t="s">
        <v>137</v>
      </c>
      <c r="C42" s="50" t="s">
        <v>137</v>
      </c>
      <c r="D42" s="50"/>
      <c r="E42" s="50"/>
      <c r="F42" s="48">
        <f t="shared" ref="F42:S42" si="12">SUM(F43:F47)</f>
        <v>18392</v>
      </c>
      <c r="G42" s="48">
        <f t="shared" si="12"/>
        <v>55</v>
      </c>
      <c r="H42" s="48">
        <f t="shared" si="12"/>
        <v>22116</v>
      </c>
      <c r="I42" s="48">
        <f t="shared" si="12"/>
        <v>71</v>
      </c>
      <c r="J42" s="48"/>
      <c r="K42" s="48">
        <f t="shared" si="12"/>
        <v>66027449</v>
      </c>
      <c r="L42" s="48">
        <f t="shared" si="12"/>
        <v>60656681</v>
      </c>
      <c r="M42" s="48">
        <f t="shared" si="12"/>
        <v>0</v>
      </c>
      <c r="N42" s="48">
        <f t="shared" si="12"/>
        <v>-194864</v>
      </c>
      <c r="O42" s="48">
        <f t="shared" si="12"/>
        <v>65832585</v>
      </c>
      <c r="P42" s="48">
        <f t="shared" si="12"/>
        <v>59249327</v>
      </c>
      <c r="Q42" s="48">
        <f t="shared" si="12"/>
        <v>59249327</v>
      </c>
      <c r="R42" s="48">
        <f t="shared" si="12"/>
        <v>0</v>
      </c>
      <c r="S42" s="48">
        <f t="shared" si="12"/>
        <v>0</v>
      </c>
    </row>
    <row r="43" spans="1:19" ht="40.15" hidden="1" customHeight="1" x14ac:dyDescent="0.2">
      <c r="A43" s="51" t="s">
        <v>138</v>
      </c>
      <c r="B43" s="52" t="s">
        <v>139</v>
      </c>
      <c r="C43" s="52" t="s">
        <v>140</v>
      </c>
      <c r="D43" s="52"/>
      <c r="E43" s="52"/>
      <c r="F43" s="53">
        <v>13335</v>
      </c>
      <c r="G43" s="53">
        <v>27</v>
      </c>
      <c r="H43" s="53">
        <v>14699</v>
      </c>
      <c r="I43" s="53">
        <v>31</v>
      </c>
      <c r="J43" s="54">
        <v>0.85</v>
      </c>
      <c r="K43" s="55">
        <f t="shared" si="1"/>
        <v>43830973</v>
      </c>
      <c r="L43" s="53">
        <v>42164378</v>
      </c>
      <c r="M43" s="53">
        <v>0</v>
      </c>
      <c r="N43" s="55">
        <f t="shared" si="2"/>
        <v>-368901</v>
      </c>
      <c r="O43" s="55">
        <f t="shared" si="3"/>
        <v>43462072</v>
      </c>
      <c r="P43" s="56">
        <f t="shared" si="4"/>
        <v>39115865</v>
      </c>
      <c r="Q43" s="56">
        <v>39115865</v>
      </c>
      <c r="R43" s="56">
        <f t="shared" si="5"/>
        <v>0</v>
      </c>
      <c r="S43" s="55">
        <f t="shared" si="6"/>
        <v>0</v>
      </c>
    </row>
    <row r="44" spans="1:19" ht="40.15" hidden="1" customHeight="1" x14ac:dyDescent="0.2">
      <c r="A44" s="51" t="s">
        <v>141</v>
      </c>
      <c r="B44" s="52" t="s">
        <v>142</v>
      </c>
      <c r="C44" s="52" t="s">
        <v>142</v>
      </c>
      <c r="D44" s="52"/>
      <c r="E44" s="52"/>
      <c r="F44" s="53">
        <v>1703</v>
      </c>
      <c r="G44" s="53">
        <v>12</v>
      </c>
      <c r="H44" s="53">
        <v>2386</v>
      </c>
      <c r="I44" s="53">
        <v>15</v>
      </c>
      <c r="J44" s="54">
        <v>0.85</v>
      </c>
      <c r="K44" s="55">
        <f t="shared" si="1"/>
        <v>7147438</v>
      </c>
      <c r="L44" s="53">
        <v>6316520</v>
      </c>
      <c r="M44" s="53">
        <v>0</v>
      </c>
      <c r="N44" s="55">
        <f t="shared" si="2"/>
        <v>-189954</v>
      </c>
      <c r="O44" s="55">
        <f t="shared" si="3"/>
        <v>6957484</v>
      </c>
      <c r="P44" s="56">
        <f t="shared" si="4"/>
        <v>6261736</v>
      </c>
      <c r="Q44" s="56">
        <v>6261736</v>
      </c>
      <c r="R44" s="56">
        <f t="shared" si="5"/>
        <v>0</v>
      </c>
      <c r="S44" s="55">
        <f t="shared" si="6"/>
        <v>0</v>
      </c>
    </row>
    <row r="45" spans="1:19" ht="40.15" hidden="1" customHeight="1" x14ac:dyDescent="0.2">
      <c r="A45" s="51" t="s">
        <v>143</v>
      </c>
      <c r="B45" s="52" t="s">
        <v>144</v>
      </c>
      <c r="C45" s="52" t="s">
        <v>144</v>
      </c>
      <c r="D45" s="52"/>
      <c r="E45" s="52"/>
      <c r="F45" s="53">
        <v>1105</v>
      </c>
      <c r="G45" s="53">
        <v>10</v>
      </c>
      <c r="H45" s="53">
        <v>1878</v>
      </c>
      <c r="I45" s="53">
        <v>15</v>
      </c>
      <c r="J45" s="54">
        <v>0.85</v>
      </c>
      <c r="K45" s="55">
        <f t="shared" si="1"/>
        <v>5636138</v>
      </c>
      <c r="L45" s="53">
        <v>4103120</v>
      </c>
      <c r="M45" s="53">
        <v>0</v>
      </c>
      <c r="N45" s="55">
        <f t="shared" si="2"/>
        <v>374999</v>
      </c>
      <c r="O45" s="55">
        <f t="shared" si="3"/>
        <v>6011137</v>
      </c>
      <c r="P45" s="56">
        <f t="shared" si="4"/>
        <v>5410023</v>
      </c>
      <c r="Q45" s="56">
        <v>5410023</v>
      </c>
      <c r="R45" s="56">
        <f t="shared" si="5"/>
        <v>0</v>
      </c>
      <c r="S45" s="55">
        <f t="shared" si="6"/>
        <v>0</v>
      </c>
    </row>
    <row r="46" spans="1:19" ht="40.15" hidden="1" customHeight="1" x14ac:dyDescent="0.2">
      <c r="A46" s="51" t="s">
        <v>145</v>
      </c>
      <c r="B46" s="52" t="s">
        <v>146</v>
      </c>
      <c r="C46" s="52" t="s">
        <v>146</v>
      </c>
      <c r="D46" s="52"/>
      <c r="E46" s="52"/>
      <c r="F46" s="53">
        <v>1047</v>
      </c>
      <c r="G46" s="53">
        <v>0</v>
      </c>
      <c r="H46" s="53">
        <v>1494</v>
      </c>
      <c r="I46" s="53">
        <v>0</v>
      </c>
      <c r="J46" s="54">
        <v>0.85</v>
      </c>
      <c r="K46" s="55">
        <f t="shared" si="1"/>
        <v>4444650</v>
      </c>
      <c r="L46" s="53">
        <v>3683050</v>
      </c>
      <c r="M46" s="53">
        <v>0</v>
      </c>
      <c r="N46" s="55">
        <f t="shared" si="2"/>
        <v>96688</v>
      </c>
      <c r="O46" s="55">
        <f t="shared" si="3"/>
        <v>4541338</v>
      </c>
      <c r="P46" s="56">
        <f t="shared" si="4"/>
        <v>4087204</v>
      </c>
      <c r="Q46" s="56">
        <v>4087204</v>
      </c>
      <c r="R46" s="56">
        <f t="shared" si="5"/>
        <v>0</v>
      </c>
      <c r="S46" s="55">
        <f t="shared" si="6"/>
        <v>0</v>
      </c>
    </row>
    <row r="47" spans="1:19" ht="40.15" hidden="1" customHeight="1" x14ac:dyDescent="0.2">
      <c r="A47" s="51" t="s">
        <v>147</v>
      </c>
      <c r="B47" s="52" t="s">
        <v>148</v>
      </c>
      <c r="C47" s="52" t="s">
        <v>148</v>
      </c>
      <c r="D47" s="52"/>
      <c r="E47" s="52"/>
      <c r="F47" s="53">
        <v>1202</v>
      </c>
      <c r="G47" s="53">
        <v>6</v>
      </c>
      <c r="H47" s="53">
        <v>1659</v>
      </c>
      <c r="I47" s="53">
        <v>10</v>
      </c>
      <c r="J47" s="54">
        <v>0.85</v>
      </c>
      <c r="K47" s="55">
        <f t="shared" si="1"/>
        <v>4968250</v>
      </c>
      <c r="L47" s="53">
        <v>4389613</v>
      </c>
      <c r="M47" s="53">
        <v>0</v>
      </c>
      <c r="N47" s="55">
        <f t="shared" si="2"/>
        <v>-107696</v>
      </c>
      <c r="O47" s="55">
        <f t="shared" si="3"/>
        <v>4860554</v>
      </c>
      <c r="P47" s="56">
        <f t="shared" si="4"/>
        <v>4374499</v>
      </c>
      <c r="Q47" s="56">
        <v>4374499</v>
      </c>
      <c r="R47" s="56">
        <f t="shared" si="5"/>
        <v>0</v>
      </c>
      <c r="S47" s="55">
        <f t="shared" si="6"/>
        <v>0</v>
      </c>
    </row>
    <row r="48" spans="1:19" ht="40.15" hidden="1" customHeight="1" x14ac:dyDescent="0.2">
      <c r="A48" s="49" t="s">
        <v>149</v>
      </c>
      <c r="B48" s="50" t="s">
        <v>150</v>
      </c>
      <c r="C48" s="50" t="s">
        <v>150</v>
      </c>
      <c r="D48" s="50"/>
      <c r="E48" s="50"/>
      <c r="F48" s="48">
        <f t="shared" ref="F48:S48" si="13">F49</f>
        <v>2166</v>
      </c>
      <c r="G48" s="48">
        <f t="shared" si="13"/>
        <v>2</v>
      </c>
      <c r="H48" s="48">
        <f t="shared" si="13"/>
        <v>2967</v>
      </c>
      <c r="I48" s="48">
        <f t="shared" si="13"/>
        <v>2</v>
      </c>
      <c r="J48" s="48"/>
      <c r="K48" s="48">
        <f t="shared" si="13"/>
        <v>8833370</v>
      </c>
      <c r="L48" s="48">
        <f t="shared" si="13"/>
        <v>7700490</v>
      </c>
      <c r="M48" s="48">
        <f t="shared" si="13"/>
        <v>0</v>
      </c>
      <c r="N48" s="48">
        <f t="shared" si="13"/>
        <v>-58608</v>
      </c>
      <c r="O48" s="48">
        <f t="shared" si="13"/>
        <v>8774762</v>
      </c>
      <c r="P48" s="48">
        <f t="shared" si="13"/>
        <v>7897286</v>
      </c>
      <c r="Q48" s="48">
        <f t="shared" si="13"/>
        <v>7897286</v>
      </c>
      <c r="R48" s="48">
        <f t="shared" si="13"/>
        <v>0</v>
      </c>
      <c r="S48" s="48">
        <f t="shared" si="13"/>
        <v>0</v>
      </c>
    </row>
    <row r="49" spans="1:19" ht="40.15" hidden="1" customHeight="1" x14ac:dyDescent="0.2">
      <c r="A49" s="51" t="s">
        <v>149</v>
      </c>
      <c r="B49" s="52" t="s">
        <v>150</v>
      </c>
      <c r="C49" s="52" t="s">
        <v>150</v>
      </c>
      <c r="D49" s="52"/>
      <c r="E49" s="52"/>
      <c r="F49" s="53">
        <v>2166</v>
      </c>
      <c r="G49" s="53">
        <v>2</v>
      </c>
      <c r="H49" s="53">
        <v>2967</v>
      </c>
      <c r="I49" s="53">
        <v>2</v>
      </c>
      <c r="J49" s="54">
        <v>0.85</v>
      </c>
      <c r="K49" s="55">
        <f t="shared" si="1"/>
        <v>8833370</v>
      </c>
      <c r="L49" s="53">
        <v>7700490</v>
      </c>
      <c r="M49" s="53">
        <v>0</v>
      </c>
      <c r="N49" s="55">
        <f t="shared" si="2"/>
        <v>-58608</v>
      </c>
      <c r="O49" s="55">
        <f t="shared" si="3"/>
        <v>8774762</v>
      </c>
      <c r="P49" s="56">
        <f t="shared" si="4"/>
        <v>7897286</v>
      </c>
      <c r="Q49" s="56">
        <v>7897286</v>
      </c>
      <c r="R49" s="56">
        <f t="shared" si="5"/>
        <v>0</v>
      </c>
      <c r="S49" s="55">
        <f t="shared" si="6"/>
        <v>0</v>
      </c>
    </row>
    <row r="50" spans="1:19" ht="40.15" hidden="1" customHeight="1" x14ac:dyDescent="0.2">
      <c r="A50" s="49" t="s">
        <v>151</v>
      </c>
      <c r="B50" s="50" t="s">
        <v>152</v>
      </c>
      <c r="C50" s="50" t="s">
        <v>152</v>
      </c>
      <c r="D50" s="50"/>
      <c r="E50" s="50"/>
      <c r="F50" s="48">
        <f t="shared" ref="F50:S50" si="14">F51</f>
        <v>945</v>
      </c>
      <c r="G50" s="48">
        <f t="shared" si="14"/>
        <v>8</v>
      </c>
      <c r="H50" s="48">
        <f t="shared" si="14"/>
        <v>1333</v>
      </c>
      <c r="I50" s="48">
        <f t="shared" si="14"/>
        <v>10</v>
      </c>
      <c r="J50" s="48"/>
      <c r="K50" s="48">
        <f t="shared" si="14"/>
        <v>4704000</v>
      </c>
      <c r="L50" s="48">
        <f t="shared" si="14"/>
        <v>4310950</v>
      </c>
      <c r="M50" s="48">
        <f t="shared" si="14"/>
        <v>0</v>
      </c>
      <c r="N50" s="48">
        <f t="shared" si="14"/>
        <v>-289800</v>
      </c>
      <c r="O50" s="48">
        <f t="shared" si="14"/>
        <v>4414200</v>
      </c>
      <c r="P50" s="48">
        <f t="shared" si="14"/>
        <v>3972780</v>
      </c>
      <c r="Q50" s="48">
        <f t="shared" si="14"/>
        <v>3972780</v>
      </c>
      <c r="R50" s="48">
        <f t="shared" si="14"/>
        <v>0</v>
      </c>
      <c r="S50" s="48">
        <f t="shared" si="14"/>
        <v>0</v>
      </c>
    </row>
    <row r="51" spans="1:19" ht="40.15" hidden="1" customHeight="1" x14ac:dyDescent="0.2">
      <c r="A51" s="51" t="s">
        <v>151</v>
      </c>
      <c r="B51" s="52" t="s">
        <v>152</v>
      </c>
      <c r="C51" s="52" t="s">
        <v>152</v>
      </c>
      <c r="D51" s="52"/>
      <c r="E51" s="52"/>
      <c r="F51" s="53">
        <v>945</v>
      </c>
      <c r="G51" s="53">
        <v>8</v>
      </c>
      <c r="H51" s="53">
        <v>1333</v>
      </c>
      <c r="I51" s="53">
        <v>10</v>
      </c>
      <c r="J51" s="54">
        <v>1</v>
      </c>
      <c r="K51" s="55">
        <f t="shared" si="1"/>
        <v>4704000</v>
      </c>
      <c r="L51" s="53">
        <v>4310950</v>
      </c>
      <c r="M51" s="53">
        <v>0</v>
      </c>
      <c r="N51" s="55">
        <f t="shared" si="2"/>
        <v>-289800</v>
      </c>
      <c r="O51" s="55">
        <f t="shared" si="3"/>
        <v>4414200</v>
      </c>
      <c r="P51" s="56">
        <f t="shared" si="4"/>
        <v>3972780</v>
      </c>
      <c r="Q51" s="56">
        <v>3972780</v>
      </c>
      <c r="R51" s="56">
        <f t="shared" si="5"/>
        <v>0</v>
      </c>
      <c r="S51" s="55">
        <f t="shared" si="6"/>
        <v>0</v>
      </c>
    </row>
    <row r="52" spans="1:19" ht="40.15" hidden="1" customHeight="1" x14ac:dyDescent="0.2">
      <c r="A52" s="49" t="s">
        <v>153</v>
      </c>
      <c r="B52" s="50" t="s">
        <v>154</v>
      </c>
      <c r="C52" s="50" t="s">
        <v>154</v>
      </c>
      <c r="D52" s="50"/>
      <c r="E52" s="50"/>
      <c r="F52" s="48">
        <f t="shared" ref="F52:S52" si="15">F53</f>
        <v>1840</v>
      </c>
      <c r="G52" s="48">
        <f t="shared" si="15"/>
        <v>0</v>
      </c>
      <c r="H52" s="48">
        <f t="shared" si="15"/>
        <v>2177</v>
      </c>
      <c r="I52" s="48">
        <f t="shared" si="15"/>
        <v>0</v>
      </c>
      <c r="J52" s="48"/>
      <c r="K52" s="48">
        <f t="shared" si="15"/>
        <v>7619500</v>
      </c>
      <c r="L52" s="48">
        <f t="shared" si="15"/>
        <v>6440000</v>
      </c>
      <c r="M52" s="48">
        <f t="shared" si="15"/>
        <v>0</v>
      </c>
      <c r="N52" s="48">
        <f t="shared" si="15"/>
        <v>589750</v>
      </c>
      <c r="O52" s="48">
        <f t="shared" si="15"/>
        <v>8209250</v>
      </c>
      <c r="P52" s="48">
        <f t="shared" si="15"/>
        <v>7388325</v>
      </c>
      <c r="Q52" s="48">
        <f t="shared" si="15"/>
        <v>7388325</v>
      </c>
      <c r="R52" s="48">
        <f t="shared" si="15"/>
        <v>0</v>
      </c>
      <c r="S52" s="48">
        <f t="shared" si="15"/>
        <v>0</v>
      </c>
    </row>
    <row r="53" spans="1:19" ht="40.15" hidden="1" customHeight="1" x14ac:dyDescent="0.2">
      <c r="A53" s="51" t="s">
        <v>153</v>
      </c>
      <c r="B53" s="52" t="s">
        <v>154</v>
      </c>
      <c r="C53" s="52" t="s">
        <v>154</v>
      </c>
      <c r="D53" s="52"/>
      <c r="E53" s="52"/>
      <c r="F53" s="53">
        <v>1840</v>
      </c>
      <c r="G53" s="53">
        <v>0</v>
      </c>
      <c r="H53" s="53">
        <v>2177</v>
      </c>
      <c r="I53" s="53">
        <v>0</v>
      </c>
      <c r="J53" s="54">
        <v>1</v>
      </c>
      <c r="K53" s="55">
        <f t="shared" si="1"/>
        <v>7619500</v>
      </c>
      <c r="L53" s="53">
        <v>6440000</v>
      </c>
      <c r="M53" s="53">
        <v>0</v>
      </c>
      <c r="N53" s="55">
        <f t="shared" si="2"/>
        <v>589750</v>
      </c>
      <c r="O53" s="55">
        <f t="shared" si="3"/>
        <v>8209250</v>
      </c>
      <c r="P53" s="56">
        <f t="shared" si="4"/>
        <v>7388325</v>
      </c>
      <c r="Q53" s="56">
        <v>7388325</v>
      </c>
      <c r="R53" s="56">
        <f t="shared" si="5"/>
        <v>0</v>
      </c>
      <c r="S53" s="55">
        <f t="shared" si="6"/>
        <v>0</v>
      </c>
    </row>
    <row r="54" spans="1:19" ht="40.15" hidden="1" customHeight="1" x14ac:dyDescent="0.2">
      <c r="A54" s="49" t="s">
        <v>155</v>
      </c>
      <c r="B54" s="50" t="s">
        <v>156</v>
      </c>
      <c r="C54" s="50" t="s">
        <v>156</v>
      </c>
      <c r="D54" s="50"/>
      <c r="E54" s="50"/>
      <c r="F54" s="48">
        <f t="shared" ref="F54:S54" si="16">F55</f>
        <v>973</v>
      </c>
      <c r="G54" s="48">
        <f t="shared" si="16"/>
        <v>1</v>
      </c>
      <c r="H54" s="48">
        <f t="shared" si="16"/>
        <v>1386</v>
      </c>
      <c r="I54" s="48">
        <f t="shared" si="16"/>
        <v>1</v>
      </c>
      <c r="J54" s="48"/>
      <c r="K54" s="48">
        <f t="shared" si="16"/>
        <v>4126623</v>
      </c>
      <c r="L54" s="48">
        <f t="shared" si="16"/>
        <v>3412920</v>
      </c>
      <c r="M54" s="48">
        <f t="shared" si="16"/>
        <v>0</v>
      </c>
      <c r="N54" s="48">
        <f t="shared" si="16"/>
        <v>99365</v>
      </c>
      <c r="O54" s="48">
        <f t="shared" si="16"/>
        <v>4225988</v>
      </c>
      <c r="P54" s="48">
        <f t="shared" si="16"/>
        <v>3803389</v>
      </c>
      <c r="Q54" s="48">
        <f t="shared" si="16"/>
        <v>3803389</v>
      </c>
      <c r="R54" s="48">
        <f t="shared" si="16"/>
        <v>0</v>
      </c>
      <c r="S54" s="48">
        <f t="shared" si="16"/>
        <v>0</v>
      </c>
    </row>
    <row r="55" spans="1:19" ht="40.15" hidden="1" customHeight="1" x14ac:dyDescent="0.2">
      <c r="A55" s="51" t="s">
        <v>155</v>
      </c>
      <c r="B55" s="52" t="s">
        <v>156</v>
      </c>
      <c r="C55" s="52" t="s">
        <v>156</v>
      </c>
      <c r="D55" s="52"/>
      <c r="E55" s="52"/>
      <c r="F55" s="53">
        <v>973</v>
      </c>
      <c r="G55" s="53">
        <v>1</v>
      </c>
      <c r="H55" s="53">
        <v>1386</v>
      </c>
      <c r="I55" s="53">
        <v>1</v>
      </c>
      <c r="J55" s="54">
        <v>0.85</v>
      </c>
      <c r="K55" s="55">
        <f t="shared" si="1"/>
        <v>4126623</v>
      </c>
      <c r="L55" s="53">
        <v>3412920</v>
      </c>
      <c r="M55" s="53">
        <v>0</v>
      </c>
      <c r="N55" s="55">
        <f t="shared" si="2"/>
        <v>99365</v>
      </c>
      <c r="O55" s="55">
        <f t="shared" si="3"/>
        <v>4225988</v>
      </c>
      <c r="P55" s="56">
        <f t="shared" si="4"/>
        <v>3803389</v>
      </c>
      <c r="Q55" s="56">
        <v>3803389</v>
      </c>
      <c r="R55" s="56">
        <f t="shared" si="5"/>
        <v>0</v>
      </c>
      <c r="S55" s="55">
        <f t="shared" si="6"/>
        <v>0</v>
      </c>
    </row>
    <row r="56" spans="1:19" ht="40.15" hidden="1" customHeight="1" x14ac:dyDescent="0.2">
      <c r="A56" s="49" t="s">
        <v>157</v>
      </c>
      <c r="B56" s="50" t="s">
        <v>158</v>
      </c>
      <c r="C56" s="50" t="s">
        <v>158</v>
      </c>
      <c r="D56" s="50"/>
      <c r="E56" s="50"/>
      <c r="F56" s="48">
        <f t="shared" ref="F56:S56" si="17">SUM(F57:F59)</f>
        <v>17316</v>
      </c>
      <c r="G56" s="48">
        <f t="shared" si="17"/>
        <v>21</v>
      </c>
      <c r="H56" s="48">
        <f t="shared" si="17"/>
        <v>19591</v>
      </c>
      <c r="I56" s="48">
        <f t="shared" si="17"/>
        <v>20</v>
      </c>
      <c r="J56" s="48"/>
      <c r="K56" s="48">
        <f t="shared" si="17"/>
        <v>59055273</v>
      </c>
      <c r="L56" s="48">
        <f t="shared" si="17"/>
        <v>53031021</v>
      </c>
      <c r="M56" s="48">
        <f t="shared" si="17"/>
        <v>0</v>
      </c>
      <c r="N56" s="48">
        <f t="shared" si="17"/>
        <v>2545226</v>
      </c>
      <c r="O56" s="48">
        <f t="shared" si="17"/>
        <v>61600499</v>
      </c>
      <c r="P56" s="48">
        <f t="shared" si="17"/>
        <v>55440449</v>
      </c>
      <c r="Q56" s="48">
        <f t="shared" si="17"/>
        <v>55440449</v>
      </c>
      <c r="R56" s="48">
        <f t="shared" si="17"/>
        <v>0</v>
      </c>
      <c r="S56" s="48">
        <f t="shared" si="17"/>
        <v>0</v>
      </c>
    </row>
    <row r="57" spans="1:19" ht="40.15" hidden="1" customHeight="1" x14ac:dyDescent="0.2">
      <c r="A57" s="51" t="s">
        <v>159</v>
      </c>
      <c r="B57" s="52" t="s">
        <v>160</v>
      </c>
      <c r="C57" s="52" t="s">
        <v>161</v>
      </c>
      <c r="D57" s="52"/>
      <c r="E57" s="52"/>
      <c r="F57" s="53">
        <v>15786</v>
      </c>
      <c r="G57" s="53">
        <v>9</v>
      </c>
      <c r="H57" s="53">
        <v>17689</v>
      </c>
      <c r="I57" s="53">
        <v>7</v>
      </c>
      <c r="J57" s="54">
        <v>0.85</v>
      </c>
      <c r="K57" s="55">
        <f t="shared" si="1"/>
        <v>52647683</v>
      </c>
      <c r="L57" s="53">
        <v>47909103</v>
      </c>
      <c r="M57" s="53">
        <v>0</v>
      </c>
      <c r="N57" s="55">
        <f t="shared" si="2"/>
        <v>1911140</v>
      </c>
      <c r="O57" s="55">
        <f t="shared" si="3"/>
        <v>54558823</v>
      </c>
      <c r="P57" s="56">
        <f t="shared" si="4"/>
        <v>49102941</v>
      </c>
      <c r="Q57" s="56">
        <v>49102941</v>
      </c>
      <c r="R57" s="56">
        <f t="shared" si="5"/>
        <v>0</v>
      </c>
      <c r="S57" s="55">
        <f t="shared" si="6"/>
        <v>0</v>
      </c>
    </row>
    <row r="58" spans="1:19" ht="40.15" hidden="1" customHeight="1" x14ac:dyDescent="0.2">
      <c r="A58" s="51" t="s">
        <v>162</v>
      </c>
      <c r="B58" s="52" t="s">
        <v>163</v>
      </c>
      <c r="C58" s="52" t="s">
        <v>163</v>
      </c>
      <c r="D58" s="52"/>
      <c r="E58" s="52"/>
      <c r="F58" s="53">
        <v>562</v>
      </c>
      <c r="G58" s="53">
        <v>3</v>
      </c>
      <c r="H58" s="53">
        <v>566</v>
      </c>
      <c r="I58" s="53">
        <v>4</v>
      </c>
      <c r="J58" s="54">
        <v>0.85</v>
      </c>
      <c r="K58" s="55">
        <f t="shared" si="1"/>
        <v>1696940</v>
      </c>
      <c r="L58" s="53">
        <v>1681768</v>
      </c>
      <c r="M58" s="53">
        <v>0</v>
      </c>
      <c r="N58" s="55">
        <f t="shared" si="2"/>
        <v>7586</v>
      </c>
      <c r="O58" s="55">
        <f t="shared" si="3"/>
        <v>1704526</v>
      </c>
      <c r="P58" s="56">
        <f t="shared" si="4"/>
        <v>1534073</v>
      </c>
      <c r="Q58" s="56">
        <v>1534073</v>
      </c>
      <c r="R58" s="56">
        <f t="shared" si="5"/>
        <v>0</v>
      </c>
      <c r="S58" s="55">
        <f t="shared" si="6"/>
        <v>0</v>
      </c>
    </row>
    <row r="59" spans="1:19" ht="40.15" hidden="1" customHeight="1" x14ac:dyDescent="0.2">
      <c r="A59" s="51" t="s">
        <v>164</v>
      </c>
      <c r="B59" s="52" t="s">
        <v>165</v>
      </c>
      <c r="C59" s="52" t="s">
        <v>165</v>
      </c>
      <c r="D59" s="52"/>
      <c r="E59" s="52"/>
      <c r="F59" s="53">
        <v>968</v>
      </c>
      <c r="G59" s="53">
        <v>9</v>
      </c>
      <c r="H59" s="53">
        <v>1336</v>
      </c>
      <c r="I59" s="53">
        <v>9</v>
      </c>
      <c r="J59" s="54">
        <v>1</v>
      </c>
      <c r="K59" s="55">
        <f t="shared" si="1"/>
        <v>4710650</v>
      </c>
      <c r="L59" s="53">
        <v>3440150</v>
      </c>
      <c r="M59" s="53">
        <v>0</v>
      </c>
      <c r="N59" s="55">
        <f t="shared" si="2"/>
        <v>626500</v>
      </c>
      <c r="O59" s="55">
        <f t="shared" si="3"/>
        <v>5337150</v>
      </c>
      <c r="P59" s="56">
        <f t="shared" si="4"/>
        <v>4803435</v>
      </c>
      <c r="Q59" s="56">
        <v>4803435</v>
      </c>
      <c r="R59" s="56">
        <f t="shared" si="5"/>
        <v>0</v>
      </c>
      <c r="S59" s="55">
        <f t="shared" si="6"/>
        <v>0</v>
      </c>
    </row>
    <row r="60" spans="1:19" ht="40.15" hidden="1" customHeight="1" x14ac:dyDescent="0.2">
      <c r="A60" s="49" t="s">
        <v>166</v>
      </c>
      <c r="B60" s="50" t="s">
        <v>167</v>
      </c>
      <c r="C60" s="50" t="s">
        <v>167</v>
      </c>
      <c r="D60" s="50"/>
      <c r="E60" s="50"/>
      <c r="F60" s="48">
        <f t="shared" ref="F60:S60" si="18">F61</f>
        <v>352</v>
      </c>
      <c r="G60" s="48">
        <f t="shared" si="18"/>
        <v>5</v>
      </c>
      <c r="H60" s="48">
        <f t="shared" si="18"/>
        <v>479</v>
      </c>
      <c r="I60" s="48">
        <f t="shared" si="18"/>
        <v>2</v>
      </c>
      <c r="J60" s="48"/>
      <c r="K60" s="48">
        <f t="shared" si="18"/>
        <v>1684200</v>
      </c>
      <c r="L60" s="48">
        <f t="shared" si="18"/>
        <v>1247750</v>
      </c>
      <c r="M60" s="48">
        <f t="shared" si="18"/>
        <v>0</v>
      </c>
      <c r="N60" s="48">
        <f t="shared" si="18"/>
        <v>219975</v>
      </c>
      <c r="O60" s="48">
        <f t="shared" si="18"/>
        <v>1904175</v>
      </c>
      <c r="P60" s="48">
        <f t="shared" si="18"/>
        <v>1713758</v>
      </c>
      <c r="Q60" s="48">
        <f t="shared" si="18"/>
        <v>1713758</v>
      </c>
      <c r="R60" s="48">
        <f t="shared" si="18"/>
        <v>0</v>
      </c>
      <c r="S60" s="48">
        <f t="shared" si="18"/>
        <v>0</v>
      </c>
    </row>
    <row r="61" spans="1:19" ht="40.15" hidden="1" customHeight="1" x14ac:dyDescent="0.2">
      <c r="A61" s="51" t="s">
        <v>166</v>
      </c>
      <c r="B61" s="52" t="s">
        <v>167</v>
      </c>
      <c r="C61" s="52" t="s">
        <v>167</v>
      </c>
      <c r="D61" s="52"/>
      <c r="E61" s="52"/>
      <c r="F61" s="53">
        <v>352</v>
      </c>
      <c r="G61" s="53">
        <v>5</v>
      </c>
      <c r="H61" s="53">
        <v>479</v>
      </c>
      <c r="I61" s="53">
        <v>2</v>
      </c>
      <c r="J61" s="54">
        <v>1</v>
      </c>
      <c r="K61" s="55">
        <f t="shared" si="1"/>
        <v>1684200</v>
      </c>
      <c r="L61" s="53">
        <v>1247750</v>
      </c>
      <c r="M61" s="53">
        <v>0</v>
      </c>
      <c r="N61" s="55">
        <f t="shared" si="2"/>
        <v>219975</v>
      </c>
      <c r="O61" s="55">
        <f t="shared" si="3"/>
        <v>1904175</v>
      </c>
      <c r="P61" s="56">
        <f t="shared" si="4"/>
        <v>1713758</v>
      </c>
      <c r="Q61" s="56">
        <v>1713758</v>
      </c>
      <c r="R61" s="56">
        <f t="shared" si="5"/>
        <v>0</v>
      </c>
      <c r="S61" s="55">
        <f t="shared" si="6"/>
        <v>0</v>
      </c>
    </row>
    <row r="62" spans="1:19" ht="40.15" hidden="1" customHeight="1" x14ac:dyDescent="0.2">
      <c r="A62" s="49" t="s">
        <v>168</v>
      </c>
      <c r="B62" s="50" t="s">
        <v>169</v>
      </c>
      <c r="C62" s="50" t="s">
        <v>169</v>
      </c>
      <c r="D62" s="50"/>
      <c r="E62" s="50"/>
      <c r="F62" s="48">
        <f t="shared" ref="F62:S62" si="19">F63</f>
        <v>1324</v>
      </c>
      <c r="G62" s="48">
        <f t="shared" si="19"/>
        <v>12</v>
      </c>
      <c r="H62" s="48">
        <f t="shared" si="19"/>
        <v>1485</v>
      </c>
      <c r="I62" s="48">
        <f t="shared" si="19"/>
        <v>9</v>
      </c>
      <c r="J62" s="48"/>
      <c r="K62" s="48">
        <f t="shared" si="19"/>
        <v>5232150</v>
      </c>
      <c r="L62" s="48">
        <f t="shared" si="19"/>
        <v>4778200</v>
      </c>
      <c r="M62" s="48">
        <f t="shared" si="19"/>
        <v>0</v>
      </c>
      <c r="N62" s="48">
        <f t="shared" si="19"/>
        <v>177975</v>
      </c>
      <c r="O62" s="48">
        <f t="shared" si="19"/>
        <v>5410125</v>
      </c>
      <c r="P62" s="48">
        <f t="shared" si="19"/>
        <v>4869113</v>
      </c>
      <c r="Q62" s="48">
        <f t="shared" si="19"/>
        <v>4869113</v>
      </c>
      <c r="R62" s="48">
        <f t="shared" si="19"/>
        <v>0</v>
      </c>
      <c r="S62" s="48">
        <f t="shared" si="19"/>
        <v>0</v>
      </c>
    </row>
    <row r="63" spans="1:19" ht="40.15" hidden="1" customHeight="1" x14ac:dyDescent="0.2">
      <c r="A63" s="51" t="s">
        <v>168</v>
      </c>
      <c r="B63" s="52" t="s">
        <v>169</v>
      </c>
      <c r="C63" s="52" t="s">
        <v>169</v>
      </c>
      <c r="D63" s="52"/>
      <c r="E63" s="52"/>
      <c r="F63" s="53">
        <v>1324</v>
      </c>
      <c r="G63" s="53">
        <v>12</v>
      </c>
      <c r="H63" s="53">
        <v>1485</v>
      </c>
      <c r="I63" s="53">
        <v>9</v>
      </c>
      <c r="J63" s="54">
        <v>1</v>
      </c>
      <c r="K63" s="55">
        <f t="shared" si="1"/>
        <v>5232150</v>
      </c>
      <c r="L63" s="53">
        <v>4778200</v>
      </c>
      <c r="M63" s="53">
        <v>0</v>
      </c>
      <c r="N63" s="55">
        <f t="shared" si="2"/>
        <v>177975</v>
      </c>
      <c r="O63" s="55">
        <f t="shared" si="3"/>
        <v>5410125</v>
      </c>
      <c r="P63" s="56">
        <f t="shared" si="4"/>
        <v>4869113</v>
      </c>
      <c r="Q63" s="56">
        <v>4869113</v>
      </c>
      <c r="R63" s="56">
        <f t="shared" si="5"/>
        <v>0</v>
      </c>
      <c r="S63" s="55">
        <f t="shared" si="6"/>
        <v>0</v>
      </c>
    </row>
    <row r="64" spans="1:19" ht="40.15" hidden="1" customHeight="1" x14ac:dyDescent="0.2">
      <c r="A64" s="49" t="s">
        <v>170</v>
      </c>
      <c r="B64" s="50" t="s">
        <v>171</v>
      </c>
      <c r="C64" s="50" t="s">
        <v>171</v>
      </c>
      <c r="D64" s="50"/>
      <c r="E64" s="50"/>
      <c r="F64" s="48">
        <f t="shared" ref="F64:S64" si="20">SUM(F65:F69)</f>
        <v>13245</v>
      </c>
      <c r="G64" s="48">
        <f t="shared" si="20"/>
        <v>83</v>
      </c>
      <c r="H64" s="48">
        <f t="shared" si="20"/>
        <v>14910</v>
      </c>
      <c r="I64" s="48">
        <f t="shared" si="20"/>
        <v>106</v>
      </c>
      <c r="J64" s="48"/>
      <c r="K64" s="48">
        <f t="shared" si="20"/>
        <v>46920738</v>
      </c>
      <c r="L64" s="48">
        <f t="shared" si="20"/>
        <v>45122648</v>
      </c>
      <c r="M64" s="48">
        <f t="shared" si="20"/>
        <v>0</v>
      </c>
      <c r="N64" s="48">
        <f t="shared" si="20"/>
        <v>-805954</v>
      </c>
      <c r="O64" s="48">
        <f t="shared" si="20"/>
        <v>46114784</v>
      </c>
      <c r="P64" s="48">
        <f t="shared" si="20"/>
        <v>41503307</v>
      </c>
      <c r="Q64" s="48">
        <f t="shared" si="20"/>
        <v>41503307</v>
      </c>
      <c r="R64" s="48">
        <f t="shared" si="20"/>
        <v>0</v>
      </c>
      <c r="S64" s="48">
        <f t="shared" si="20"/>
        <v>0</v>
      </c>
    </row>
    <row r="65" spans="1:19" ht="40.15" hidden="1" customHeight="1" x14ac:dyDescent="0.2">
      <c r="A65" s="51" t="s">
        <v>172</v>
      </c>
      <c r="B65" s="52" t="s">
        <v>173</v>
      </c>
      <c r="C65" s="52" t="s">
        <v>174</v>
      </c>
      <c r="D65" s="52"/>
      <c r="E65" s="52"/>
      <c r="F65" s="53">
        <v>9379</v>
      </c>
      <c r="G65" s="53">
        <v>70</v>
      </c>
      <c r="H65" s="53">
        <v>10711</v>
      </c>
      <c r="I65" s="53">
        <v>85</v>
      </c>
      <c r="J65" s="54">
        <v>0.85</v>
      </c>
      <c r="K65" s="55">
        <f t="shared" si="1"/>
        <v>32143388</v>
      </c>
      <c r="L65" s="53">
        <v>29934748</v>
      </c>
      <c r="M65" s="53">
        <v>0</v>
      </c>
      <c r="N65" s="55">
        <f t="shared" si="2"/>
        <v>202746</v>
      </c>
      <c r="O65" s="55">
        <f t="shared" si="3"/>
        <v>32346134</v>
      </c>
      <c r="P65" s="56">
        <f t="shared" si="4"/>
        <v>29111521</v>
      </c>
      <c r="Q65" s="56">
        <v>29111521</v>
      </c>
      <c r="R65" s="56">
        <f t="shared" si="5"/>
        <v>0</v>
      </c>
      <c r="S65" s="55">
        <f t="shared" si="6"/>
        <v>0</v>
      </c>
    </row>
    <row r="66" spans="1:19" ht="40.15" hidden="1" customHeight="1" x14ac:dyDescent="0.2">
      <c r="A66" s="51" t="s">
        <v>175</v>
      </c>
      <c r="B66" s="52" t="s">
        <v>176</v>
      </c>
      <c r="C66" s="52" t="s">
        <v>176</v>
      </c>
      <c r="D66" s="52"/>
      <c r="E66" s="52"/>
      <c r="F66" s="53">
        <v>1229</v>
      </c>
      <c r="G66" s="53">
        <v>2</v>
      </c>
      <c r="H66" s="53">
        <v>1359</v>
      </c>
      <c r="I66" s="53">
        <v>4</v>
      </c>
      <c r="J66" s="54">
        <v>1</v>
      </c>
      <c r="K66" s="55">
        <f t="shared" si="1"/>
        <v>4771900</v>
      </c>
      <c r="L66" s="53">
        <v>4603200</v>
      </c>
      <c r="M66" s="53">
        <v>0</v>
      </c>
      <c r="N66" s="55">
        <f t="shared" si="2"/>
        <v>-62650</v>
      </c>
      <c r="O66" s="55">
        <f t="shared" si="3"/>
        <v>4709250</v>
      </c>
      <c r="P66" s="56">
        <f t="shared" si="4"/>
        <v>4238325</v>
      </c>
      <c r="Q66" s="56">
        <v>4238325</v>
      </c>
      <c r="R66" s="56">
        <f t="shared" si="5"/>
        <v>0</v>
      </c>
      <c r="S66" s="55">
        <f t="shared" si="6"/>
        <v>0</v>
      </c>
    </row>
    <row r="67" spans="1:19" ht="40.15" hidden="1" customHeight="1" x14ac:dyDescent="0.2">
      <c r="A67" s="51" t="s">
        <v>177</v>
      </c>
      <c r="B67" s="52" t="s">
        <v>178</v>
      </c>
      <c r="C67" s="52" t="s">
        <v>178</v>
      </c>
      <c r="D67" s="52"/>
      <c r="E67" s="52"/>
      <c r="F67" s="53">
        <v>1690</v>
      </c>
      <c r="G67" s="53">
        <v>5</v>
      </c>
      <c r="H67" s="53">
        <v>2108</v>
      </c>
      <c r="I67" s="53">
        <v>10</v>
      </c>
      <c r="J67" s="54">
        <v>1</v>
      </c>
      <c r="K67" s="55">
        <f t="shared" si="1"/>
        <v>7416500</v>
      </c>
      <c r="L67" s="53">
        <v>7086100</v>
      </c>
      <c r="M67" s="53">
        <v>0</v>
      </c>
      <c r="N67" s="55">
        <f t="shared" si="2"/>
        <v>-410725</v>
      </c>
      <c r="O67" s="55">
        <f t="shared" si="3"/>
        <v>7005775</v>
      </c>
      <c r="P67" s="56">
        <f t="shared" si="4"/>
        <v>6305198</v>
      </c>
      <c r="Q67" s="56">
        <v>6305198</v>
      </c>
      <c r="R67" s="56">
        <f t="shared" si="5"/>
        <v>0</v>
      </c>
      <c r="S67" s="55">
        <f t="shared" si="6"/>
        <v>0</v>
      </c>
    </row>
    <row r="68" spans="1:19" ht="40.15" hidden="1" customHeight="1" x14ac:dyDescent="0.2">
      <c r="A68" s="51" t="s">
        <v>179</v>
      </c>
      <c r="B68" s="52" t="s">
        <v>180</v>
      </c>
      <c r="C68" s="52" t="s">
        <v>180</v>
      </c>
      <c r="D68" s="52"/>
      <c r="E68" s="52"/>
      <c r="F68" s="53">
        <v>126</v>
      </c>
      <c r="G68" s="53">
        <v>0</v>
      </c>
      <c r="H68" s="53">
        <v>99</v>
      </c>
      <c r="I68" s="53">
        <v>2</v>
      </c>
      <c r="J68" s="54">
        <v>1</v>
      </c>
      <c r="K68" s="55">
        <f t="shared" si="1"/>
        <v>354200</v>
      </c>
      <c r="L68" s="53">
        <v>469000</v>
      </c>
      <c r="M68" s="53">
        <v>0</v>
      </c>
      <c r="N68" s="55">
        <f t="shared" si="2"/>
        <v>-71400</v>
      </c>
      <c r="O68" s="55">
        <f t="shared" si="3"/>
        <v>282800</v>
      </c>
      <c r="P68" s="56">
        <f t="shared" si="4"/>
        <v>254520</v>
      </c>
      <c r="Q68" s="56">
        <v>254520</v>
      </c>
      <c r="R68" s="56">
        <f t="shared" si="5"/>
        <v>0</v>
      </c>
      <c r="S68" s="55">
        <f t="shared" si="6"/>
        <v>0</v>
      </c>
    </row>
    <row r="69" spans="1:19" ht="40.15" hidden="1" customHeight="1" x14ac:dyDescent="0.2">
      <c r="A69" s="51" t="s">
        <v>181</v>
      </c>
      <c r="B69" s="52" t="s">
        <v>182</v>
      </c>
      <c r="C69" s="52" t="s">
        <v>182</v>
      </c>
      <c r="D69" s="52"/>
      <c r="E69" s="52"/>
      <c r="F69" s="53">
        <v>821</v>
      </c>
      <c r="G69" s="53">
        <v>6</v>
      </c>
      <c r="H69" s="53">
        <v>633</v>
      </c>
      <c r="I69" s="53">
        <v>5</v>
      </c>
      <c r="J69" s="54">
        <v>1</v>
      </c>
      <c r="K69" s="55">
        <f t="shared" si="1"/>
        <v>2234750</v>
      </c>
      <c r="L69" s="53">
        <v>3029600</v>
      </c>
      <c r="M69" s="53">
        <v>0</v>
      </c>
      <c r="N69" s="55">
        <f t="shared" si="2"/>
        <v>-463925</v>
      </c>
      <c r="O69" s="55">
        <f t="shared" si="3"/>
        <v>1770825</v>
      </c>
      <c r="P69" s="56">
        <f t="shared" si="4"/>
        <v>1593743</v>
      </c>
      <c r="Q69" s="56">
        <v>1593743</v>
      </c>
      <c r="R69" s="56">
        <f t="shared" si="5"/>
        <v>0</v>
      </c>
      <c r="S69" s="55">
        <f t="shared" si="6"/>
        <v>0</v>
      </c>
    </row>
    <row r="70" spans="1:19" ht="40.15" hidden="1" customHeight="1" x14ac:dyDescent="0.2">
      <c r="A70" s="49" t="s">
        <v>183</v>
      </c>
      <c r="B70" s="50" t="s">
        <v>184</v>
      </c>
      <c r="C70" s="50" t="s">
        <v>184</v>
      </c>
      <c r="D70" s="50"/>
      <c r="E70" s="50"/>
      <c r="F70" s="48">
        <f t="shared" ref="F70:S70" si="21">F71</f>
        <v>1202</v>
      </c>
      <c r="G70" s="48">
        <f t="shared" si="21"/>
        <v>3</v>
      </c>
      <c r="H70" s="48">
        <f t="shared" si="21"/>
        <v>1838</v>
      </c>
      <c r="I70" s="48">
        <f t="shared" si="21"/>
        <v>8</v>
      </c>
      <c r="J70" s="48"/>
      <c r="K70" s="48">
        <f t="shared" si="21"/>
        <v>6463800</v>
      </c>
      <c r="L70" s="48">
        <f t="shared" si="21"/>
        <v>5191550</v>
      </c>
      <c r="M70" s="48">
        <f t="shared" si="21"/>
        <v>0</v>
      </c>
      <c r="N70" s="48">
        <f t="shared" si="21"/>
        <v>149625</v>
      </c>
      <c r="O70" s="48">
        <f t="shared" si="21"/>
        <v>6613425</v>
      </c>
      <c r="P70" s="48">
        <f t="shared" si="21"/>
        <v>5952083</v>
      </c>
      <c r="Q70" s="48">
        <f t="shared" si="21"/>
        <v>5952083</v>
      </c>
      <c r="R70" s="48">
        <f t="shared" si="21"/>
        <v>0</v>
      </c>
      <c r="S70" s="48">
        <f t="shared" si="21"/>
        <v>0</v>
      </c>
    </row>
    <row r="71" spans="1:19" ht="40.15" hidden="1" customHeight="1" x14ac:dyDescent="0.2">
      <c r="A71" s="51" t="s">
        <v>183</v>
      </c>
      <c r="B71" s="52" t="s">
        <v>184</v>
      </c>
      <c r="C71" s="52" t="s">
        <v>184</v>
      </c>
      <c r="D71" s="52"/>
      <c r="E71" s="52"/>
      <c r="F71" s="53">
        <v>1202</v>
      </c>
      <c r="G71" s="53">
        <v>3</v>
      </c>
      <c r="H71" s="53">
        <v>1838</v>
      </c>
      <c r="I71" s="53">
        <v>8</v>
      </c>
      <c r="J71" s="54">
        <v>1</v>
      </c>
      <c r="K71" s="55">
        <f t="shared" si="1"/>
        <v>6463800</v>
      </c>
      <c r="L71" s="53">
        <v>5191550</v>
      </c>
      <c r="M71" s="53">
        <v>0</v>
      </c>
      <c r="N71" s="55">
        <f t="shared" si="2"/>
        <v>149625</v>
      </c>
      <c r="O71" s="55">
        <f t="shared" si="3"/>
        <v>6613425</v>
      </c>
      <c r="P71" s="56">
        <f t="shared" si="4"/>
        <v>5952083</v>
      </c>
      <c r="Q71" s="56">
        <v>5952083</v>
      </c>
      <c r="R71" s="56">
        <f t="shared" si="5"/>
        <v>0</v>
      </c>
      <c r="S71" s="55">
        <f t="shared" si="6"/>
        <v>0</v>
      </c>
    </row>
    <row r="72" spans="1:19" ht="40.15" hidden="1" customHeight="1" x14ac:dyDescent="0.2">
      <c r="A72" s="49" t="s">
        <v>185</v>
      </c>
      <c r="B72" s="50" t="s">
        <v>186</v>
      </c>
      <c r="C72" s="50" t="s">
        <v>186</v>
      </c>
      <c r="D72" s="50"/>
      <c r="E72" s="50"/>
      <c r="F72" s="48">
        <f t="shared" ref="F72:S72" si="22">F73</f>
        <v>3024</v>
      </c>
      <c r="G72" s="48">
        <f t="shared" si="22"/>
        <v>0</v>
      </c>
      <c r="H72" s="48">
        <f t="shared" si="22"/>
        <v>3032</v>
      </c>
      <c r="I72" s="48">
        <f t="shared" si="22"/>
        <v>0</v>
      </c>
      <c r="J72" s="48"/>
      <c r="K72" s="48">
        <f t="shared" si="22"/>
        <v>10612000</v>
      </c>
      <c r="L72" s="48">
        <f t="shared" si="22"/>
        <v>10745000</v>
      </c>
      <c r="M72" s="48">
        <f t="shared" si="22"/>
        <v>0</v>
      </c>
      <c r="N72" s="48">
        <f t="shared" si="22"/>
        <v>-147000</v>
      </c>
      <c r="O72" s="48">
        <f t="shared" si="22"/>
        <v>10465000</v>
      </c>
      <c r="P72" s="48">
        <f t="shared" si="22"/>
        <v>9418500</v>
      </c>
      <c r="Q72" s="48">
        <f t="shared" si="22"/>
        <v>9418500</v>
      </c>
      <c r="R72" s="48">
        <f t="shared" si="22"/>
        <v>0</v>
      </c>
      <c r="S72" s="48">
        <f t="shared" si="22"/>
        <v>0</v>
      </c>
    </row>
    <row r="73" spans="1:19" ht="40.15" hidden="1" customHeight="1" x14ac:dyDescent="0.2">
      <c r="A73" s="51" t="s">
        <v>185</v>
      </c>
      <c r="B73" s="52" t="s">
        <v>186</v>
      </c>
      <c r="C73" s="52" t="s">
        <v>186</v>
      </c>
      <c r="D73" s="52"/>
      <c r="E73" s="52"/>
      <c r="F73" s="53">
        <v>3024</v>
      </c>
      <c r="G73" s="53">
        <v>0</v>
      </c>
      <c r="H73" s="53">
        <v>3032</v>
      </c>
      <c r="I73" s="53">
        <v>0</v>
      </c>
      <c r="J73" s="54">
        <v>1</v>
      </c>
      <c r="K73" s="55">
        <f t="shared" si="1"/>
        <v>10612000</v>
      </c>
      <c r="L73" s="53">
        <v>10745000</v>
      </c>
      <c r="M73" s="53">
        <v>0</v>
      </c>
      <c r="N73" s="55">
        <f t="shared" si="2"/>
        <v>-147000</v>
      </c>
      <c r="O73" s="55">
        <f t="shared" si="3"/>
        <v>10465000</v>
      </c>
      <c r="P73" s="56">
        <f t="shared" si="4"/>
        <v>9418500</v>
      </c>
      <c r="Q73" s="56">
        <v>9418500</v>
      </c>
      <c r="R73" s="56">
        <f t="shared" si="5"/>
        <v>0</v>
      </c>
      <c r="S73" s="55">
        <f t="shared" si="6"/>
        <v>0</v>
      </c>
    </row>
    <row r="74" spans="1:19" ht="40.15" hidden="1" customHeight="1" x14ac:dyDescent="0.2">
      <c r="A74" s="49" t="s">
        <v>187</v>
      </c>
      <c r="B74" s="50" t="s">
        <v>188</v>
      </c>
      <c r="C74" s="50" t="s">
        <v>188</v>
      </c>
      <c r="D74" s="50"/>
      <c r="E74" s="50"/>
      <c r="F74" s="48">
        <f t="shared" ref="F74:S74" si="23">F75</f>
        <v>679</v>
      </c>
      <c r="G74" s="48">
        <f t="shared" si="23"/>
        <v>0</v>
      </c>
      <c r="H74" s="48">
        <f t="shared" si="23"/>
        <v>1073</v>
      </c>
      <c r="I74" s="48">
        <f t="shared" si="23"/>
        <v>0</v>
      </c>
      <c r="J74" s="48"/>
      <c r="K74" s="48">
        <f t="shared" si="23"/>
        <v>3755500</v>
      </c>
      <c r="L74" s="48">
        <f t="shared" si="23"/>
        <v>2586500</v>
      </c>
      <c r="M74" s="48">
        <f t="shared" si="23"/>
        <v>0</v>
      </c>
      <c r="N74" s="48">
        <f t="shared" si="23"/>
        <v>479500</v>
      </c>
      <c r="O74" s="48">
        <f t="shared" si="23"/>
        <v>4235000</v>
      </c>
      <c r="P74" s="48">
        <f t="shared" si="23"/>
        <v>3811500</v>
      </c>
      <c r="Q74" s="48">
        <f t="shared" si="23"/>
        <v>3811500</v>
      </c>
      <c r="R74" s="48">
        <f t="shared" si="23"/>
        <v>0</v>
      </c>
      <c r="S74" s="48">
        <f t="shared" si="23"/>
        <v>0</v>
      </c>
    </row>
    <row r="75" spans="1:19" ht="40.15" hidden="1" customHeight="1" x14ac:dyDescent="0.2">
      <c r="A75" s="51" t="s">
        <v>187</v>
      </c>
      <c r="B75" s="52" t="s">
        <v>188</v>
      </c>
      <c r="C75" s="52" t="s">
        <v>188</v>
      </c>
      <c r="D75" s="52"/>
      <c r="E75" s="52"/>
      <c r="F75" s="53">
        <v>679</v>
      </c>
      <c r="G75" s="53">
        <v>0</v>
      </c>
      <c r="H75" s="53">
        <v>1073</v>
      </c>
      <c r="I75" s="53">
        <v>0</v>
      </c>
      <c r="J75" s="54">
        <v>1</v>
      </c>
      <c r="K75" s="55">
        <f t="shared" ref="K75:K99" si="24">ROUND((H75*3500+I75*3850)*J75,0)</f>
        <v>3755500</v>
      </c>
      <c r="L75" s="53">
        <v>2586500</v>
      </c>
      <c r="M75" s="53">
        <v>0</v>
      </c>
      <c r="N75" s="55">
        <f t="shared" ref="N75:N99" si="25">ROUND((F75*1750+G75*1925+H75*1750+I75*1925)*J75-(L75-M75),0)</f>
        <v>479500</v>
      </c>
      <c r="O75" s="55">
        <f t="shared" ref="O75:O99" si="26">IF(ROUND(K75+N75,0)&lt;0,0,ROUND(K75+N75,0))</f>
        <v>4235000</v>
      </c>
      <c r="P75" s="56">
        <f t="shared" ref="P75:P99" si="27">ROUND(O75*0.9,0)</f>
        <v>3811500</v>
      </c>
      <c r="Q75" s="56">
        <v>3811500</v>
      </c>
      <c r="R75" s="56">
        <f t="shared" ref="R75:R99" si="28">P75-Q75</f>
        <v>0</v>
      </c>
      <c r="S75" s="55">
        <f t="shared" ref="S75:S99" si="29">IF(ROUND(K75+N75,0)&lt;0,ROUND(K75+N75,0),0)</f>
        <v>0</v>
      </c>
    </row>
    <row r="76" spans="1:19" ht="40.15" hidden="1" customHeight="1" x14ac:dyDescent="0.2">
      <c r="A76" s="49" t="s">
        <v>189</v>
      </c>
      <c r="B76" s="50" t="s">
        <v>190</v>
      </c>
      <c r="C76" s="50" t="s">
        <v>190</v>
      </c>
      <c r="D76" s="50"/>
      <c r="E76" s="50"/>
      <c r="F76" s="48">
        <f t="shared" ref="F76:S76" si="30">F77</f>
        <v>1011</v>
      </c>
      <c r="G76" s="48">
        <f t="shared" si="30"/>
        <v>0</v>
      </c>
      <c r="H76" s="48">
        <f t="shared" si="30"/>
        <v>1350</v>
      </c>
      <c r="I76" s="48">
        <f t="shared" si="30"/>
        <v>0</v>
      </c>
      <c r="J76" s="48"/>
      <c r="K76" s="48">
        <f t="shared" si="30"/>
        <v>4725000</v>
      </c>
      <c r="L76" s="48">
        <f t="shared" si="30"/>
        <v>3636500</v>
      </c>
      <c r="M76" s="48">
        <f t="shared" si="30"/>
        <v>0</v>
      </c>
      <c r="N76" s="48">
        <f t="shared" si="30"/>
        <v>495250</v>
      </c>
      <c r="O76" s="48">
        <f t="shared" si="30"/>
        <v>5220250</v>
      </c>
      <c r="P76" s="48">
        <f t="shared" si="30"/>
        <v>4698225</v>
      </c>
      <c r="Q76" s="48">
        <f t="shared" si="30"/>
        <v>4698225</v>
      </c>
      <c r="R76" s="48">
        <f t="shared" si="30"/>
        <v>0</v>
      </c>
      <c r="S76" s="48">
        <f t="shared" si="30"/>
        <v>0</v>
      </c>
    </row>
    <row r="77" spans="1:19" ht="40.15" hidden="1" customHeight="1" x14ac:dyDescent="0.2">
      <c r="A77" s="51" t="s">
        <v>189</v>
      </c>
      <c r="B77" s="52" t="s">
        <v>190</v>
      </c>
      <c r="C77" s="52" t="s">
        <v>190</v>
      </c>
      <c r="D77" s="52"/>
      <c r="E77" s="52"/>
      <c r="F77" s="53">
        <v>1011</v>
      </c>
      <c r="G77" s="53">
        <v>0</v>
      </c>
      <c r="H77" s="53">
        <v>1350</v>
      </c>
      <c r="I77" s="53">
        <v>0</v>
      </c>
      <c r="J77" s="54">
        <v>1</v>
      </c>
      <c r="K77" s="55">
        <f t="shared" si="24"/>
        <v>4725000</v>
      </c>
      <c r="L77" s="53">
        <v>3636500</v>
      </c>
      <c r="M77" s="53">
        <v>0</v>
      </c>
      <c r="N77" s="55">
        <f t="shared" si="25"/>
        <v>495250</v>
      </c>
      <c r="O77" s="55">
        <f t="shared" si="26"/>
        <v>5220250</v>
      </c>
      <c r="P77" s="56">
        <f t="shared" si="27"/>
        <v>4698225</v>
      </c>
      <c r="Q77" s="56">
        <v>4698225</v>
      </c>
      <c r="R77" s="56">
        <f t="shared" si="28"/>
        <v>0</v>
      </c>
      <c r="S77" s="55">
        <f t="shared" si="29"/>
        <v>0</v>
      </c>
    </row>
    <row r="78" spans="1:19" ht="40.15" hidden="1" customHeight="1" x14ac:dyDescent="0.2">
      <c r="A78" s="49" t="s">
        <v>191</v>
      </c>
      <c r="B78" s="50" t="s">
        <v>192</v>
      </c>
      <c r="C78" s="50" t="s">
        <v>192</v>
      </c>
      <c r="D78" s="50"/>
      <c r="E78" s="50"/>
      <c r="F78" s="48">
        <f t="shared" ref="F78:S78" si="31">SUM(F79:F83)</f>
        <v>30990</v>
      </c>
      <c r="G78" s="48">
        <f t="shared" si="31"/>
        <v>40</v>
      </c>
      <c r="H78" s="48">
        <f t="shared" si="31"/>
        <v>34072</v>
      </c>
      <c r="I78" s="48">
        <f t="shared" si="31"/>
        <v>48</v>
      </c>
      <c r="J78" s="48"/>
      <c r="K78" s="48">
        <f t="shared" si="31"/>
        <v>81991771</v>
      </c>
      <c r="L78" s="48">
        <f t="shared" si="31"/>
        <v>80429091</v>
      </c>
      <c r="M78" s="48">
        <f t="shared" si="31"/>
        <v>0</v>
      </c>
      <c r="N78" s="48">
        <f t="shared" si="31"/>
        <v>-2264081</v>
      </c>
      <c r="O78" s="48">
        <f t="shared" si="31"/>
        <v>79727690</v>
      </c>
      <c r="P78" s="48">
        <f t="shared" si="31"/>
        <v>71754921</v>
      </c>
      <c r="Q78" s="48">
        <f t="shared" si="31"/>
        <v>35348156</v>
      </c>
      <c r="R78" s="48">
        <f t="shared" si="31"/>
        <v>36406765</v>
      </c>
      <c r="S78" s="48">
        <f t="shared" si="31"/>
        <v>0</v>
      </c>
    </row>
    <row r="79" spans="1:19" ht="40.15" hidden="1" customHeight="1" x14ac:dyDescent="0.2">
      <c r="A79" s="51" t="s">
        <v>193</v>
      </c>
      <c r="B79" s="52" t="s">
        <v>194</v>
      </c>
      <c r="C79" s="52" t="s">
        <v>195</v>
      </c>
      <c r="D79" s="52"/>
      <c r="E79" s="52"/>
      <c r="F79" s="53">
        <v>19189</v>
      </c>
      <c r="G79" s="53">
        <v>28</v>
      </c>
      <c r="H79" s="53">
        <f>18714+24</f>
        <v>18738</v>
      </c>
      <c r="I79" s="53">
        <v>26</v>
      </c>
      <c r="J79" s="54">
        <v>0.65</v>
      </c>
      <c r="K79" s="55">
        <f t="shared" si="24"/>
        <v>42694015</v>
      </c>
      <c r="L79" s="53">
        <v>47999543</v>
      </c>
      <c r="M79" s="53">
        <v>0</v>
      </c>
      <c r="N79" s="55">
        <f t="shared" si="25"/>
        <v>-4790013</v>
      </c>
      <c r="O79" s="55">
        <f t="shared" si="26"/>
        <v>37904002</v>
      </c>
      <c r="P79" s="56">
        <f t="shared" si="27"/>
        <v>34113602</v>
      </c>
      <c r="Q79" s="56">
        <v>34113602</v>
      </c>
      <c r="R79" s="56">
        <f t="shared" si="28"/>
        <v>0</v>
      </c>
      <c r="S79" s="55">
        <f t="shared" si="29"/>
        <v>0</v>
      </c>
    </row>
    <row r="80" spans="1:19" ht="40.15" hidden="1" customHeight="1" x14ac:dyDescent="0.2">
      <c r="A80" s="51" t="s">
        <v>196</v>
      </c>
      <c r="B80" s="52" t="s">
        <v>197</v>
      </c>
      <c r="C80" s="52" t="s">
        <v>197</v>
      </c>
      <c r="D80" s="52"/>
      <c r="E80" s="52"/>
      <c r="F80" s="53">
        <v>3724</v>
      </c>
      <c r="G80" s="53">
        <v>2</v>
      </c>
      <c r="H80" s="53">
        <v>5817</v>
      </c>
      <c r="I80" s="53">
        <v>3</v>
      </c>
      <c r="J80" s="54">
        <v>0.65</v>
      </c>
      <c r="K80" s="55">
        <f t="shared" si="24"/>
        <v>13241183</v>
      </c>
      <c r="L80" s="53">
        <v>9139130</v>
      </c>
      <c r="M80" s="53">
        <v>0</v>
      </c>
      <c r="N80" s="55">
        <f t="shared" si="25"/>
        <v>1720014</v>
      </c>
      <c r="O80" s="55">
        <f t="shared" si="26"/>
        <v>14961197</v>
      </c>
      <c r="P80" s="56">
        <f t="shared" si="27"/>
        <v>13465077</v>
      </c>
      <c r="Q80" s="56">
        <v>1234554</v>
      </c>
      <c r="R80" s="56">
        <f t="shared" si="28"/>
        <v>12230523</v>
      </c>
      <c r="S80" s="55">
        <f t="shared" si="29"/>
        <v>0</v>
      </c>
    </row>
    <row r="81" spans="1:19" ht="40.15" hidden="1" customHeight="1" x14ac:dyDescent="0.2">
      <c r="A81" s="51" t="s">
        <v>198</v>
      </c>
      <c r="B81" s="52" t="s">
        <v>199</v>
      </c>
      <c r="C81" s="52" t="s">
        <v>199</v>
      </c>
      <c r="D81" s="52"/>
      <c r="E81" s="52"/>
      <c r="F81" s="53">
        <v>4807</v>
      </c>
      <c r="G81" s="53">
        <v>10</v>
      </c>
      <c r="H81" s="53">
        <v>5565</v>
      </c>
      <c r="I81" s="53">
        <v>14</v>
      </c>
      <c r="J81" s="54">
        <v>0.65</v>
      </c>
      <c r="K81" s="55">
        <f t="shared" si="24"/>
        <v>12695410</v>
      </c>
      <c r="L81" s="53">
        <v>11766300</v>
      </c>
      <c r="M81" s="53">
        <v>0</v>
      </c>
      <c r="N81" s="55">
        <f t="shared" si="25"/>
        <v>61880</v>
      </c>
      <c r="O81" s="55">
        <f t="shared" si="26"/>
        <v>12757290</v>
      </c>
      <c r="P81" s="56">
        <f t="shared" si="27"/>
        <v>11481561</v>
      </c>
      <c r="Q81" s="56">
        <v>0</v>
      </c>
      <c r="R81" s="56">
        <f t="shared" si="28"/>
        <v>11481561</v>
      </c>
      <c r="S81" s="55">
        <f t="shared" si="29"/>
        <v>0</v>
      </c>
    </row>
    <row r="82" spans="1:19" ht="40.15" hidden="1" customHeight="1" x14ac:dyDescent="0.2">
      <c r="A82" s="51" t="s">
        <v>200</v>
      </c>
      <c r="B82" s="52" t="s">
        <v>201</v>
      </c>
      <c r="C82" s="52" t="s">
        <v>201</v>
      </c>
      <c r="D82" s="52"/>
      <c r="E82" s="52"/>
      <c r="F82" s="53">
        <v>2756</v>
      </c>
      <c r="G82" s="53">
        <v>0</v>
      </c>
      <c r="H82" s="53">
        <v>3024</v>
      </c>
      <c r="I82" s="53">
        <v>0</v>
      </c>
      <c r="J82" s="54">
        <v>1</v>
      </c>
      <c r="K82" s="55">
        <f t="shared" si="24"/>
        <v>10584000</v>
      </c>
      <c r="L82" s="53">
        <v>9824500</v>
      </c>
      <c r="M82" s="53">
        <v>0</v>
      </c>
      <c r="N82" s="55">
        <f t="shared" si="25"/>
        <v>290500</v>
      </c>
      <c r="O82" s="55">
        <f t="shared" si="26"/>
        <v>10874500</v>
      </c>
      <c r="P82" s="56">
        <f t="shared" si="27"/>
        <v>9787050</v>
      </c>
      <c r="Q82" s="56">
        <v>0</v>
      </c>
      <c r="R82" s="56">
        <f t="shared" si="28"/>
        <v>9787050</v>
      </c>
      <c r="S82" s="55">
        <f t="shared" si="29"/>
        <v>0</v>
      </c>
    </row>
    <row r="83" spans="1:19" ht="40.15" hidden="1" customHeight="1" x14ac:dyDescent="0.2">
      <c r="A83" s="51" t="s">
        <v>202</v>
      </c>
      <c r="B83" s="52" t="s">
        <v>203</v>
      </c>
      <c r="C83" s="52" t="s">
        <v>203</v>
      </c>
      <c r="D83" s="52"/>
      <c r="E83" s="52"/>
      <c r="F83" s="53">
        <v>514</v>
      </c>
      <c r="G83" s="53">
        <v>0</v>
      </c>
      <c r="H83" s="53">
        <v>928</v>
      </c>
      <c r="I83" s="53">
        <v>5</v>
      </c>
      <c r="J83" s="54">
        <v>0.85</v>
      </c>
      <c r="K83" s="55">
        <f t="shared" si="24"/>
        <v>2777163</v>
      </c>
      <c r="L83" s="53">
        <v>1699618</v>
      </c>
      <c r="M83" s="53">
        <v>0</v>
      </c>
      <c r="N83" s="55">
        <f t="shared" si="25"/>
        <v>453538</v>
      </c>
      <c r="O83" s="55">
        <f t="shared" si="26"/>
        <v>3230701</v>
      </c>
      <c r="P83" s="56">
        <f t="shared" si="27"/>
        <v>2907631</v>
      </c>
      <c r="Q83" s="56">
        <v>0</v>
      </c>
      <c r="R83" s="56">
        <f t="shared" si="28"/>
        <v>2907631</v>
      </c>
      <c r="S83" s="55">
        <f t="shared" si="29"/>
        <v>0</v>
      </c>
    </row>
    <row r="84" spans="1:19" ht="40.15" hidden="1" customHeight="1" x14ac:dyDescent="0.2">
      <c r="A84" s="49" t="s">
        <v>204</v>
      </c>
      <c r="B84" s="50" t="s">
        <v>205</v>
      </c>
      <c r="C84" s="50" t="s">
        <v>205</v>
      </c>
      <c r="D84" s="50"/>
      <c r="E84" s="50"/>
      <c r="F84" s="48">
        <f t="shared" ref="F84:S84" si="32">F85</f>
        <v>6280</v>
      </c>
      <c r="G84" s="48">
        <f t="shared" si="32"/>
        <v>6</v>
      </c>
      <c r="H84" s="48">
        <f t="shared" si="32"/>
        <v>7664</v>
      </c>
      <c r="I84" s="48">
        <f t="shared" si="32"/>
        <v>12</v>
      </c>
      <c r="J84" s="48"/>
      <c r="K84" s="48">
        <f t="shared" si="32"/>
        <v>17465630</v>
      </c>
      <c r="L84" s="48">
        <f t="shared" si="32"/>
        <v>17639895</v>
      </c>
      <c r="M84" s="48">
        <f t="shared" si="32"/>
        <v>0</v>
      </c>
      <c r="N84" s="48">
        <f t="shared" si="32"/>
        <v>-1756073</v>
      </c>
      <c r="O84" s="48">
        <f t="shared" si="32"/>
        <v>15709557</v>
      </c>
      <c r="P84" s="48">
        <f t="shared" si="32"/>
        <v>14138601</v>
      </c>
      <c r="Q84" s="48">
        <f t="shared" si="32"/>
        <v>0</v>
      </c>
      <c r="R84" s="48">
        <f t="shared" si="32"/>
        <v>14138601</v>
      </c>
      <c r="S84" s="48">
        <f t="shared" si="32"/>
        <v>0</v>
      </c>
    </row>
    <row r="85" spans="1:19" ht="40.15" hidden="1" customHeight="1" x14ac:dyDescent="0.2">
      <c r="A85" s="51" t="s">
        <v>204</v>
      </c>
      <c r="B85" s="52" t="s">
        <v>205</v>
      </c>
      <c r="C85" s="52" t="s">
        <v>205</v>
      </c>
      <c r="D85" s="52"/>
      <c r="E85" s="52"/>
      <c r="F85" s="53">
        <v>6280</v>
      </c>
      <c r="G85" s="53">
        <v>6</v>
      </c>
      <c r="H85" s="53">
        <v>7664</v>
      </c>
      <c r="I85" s="53">
        <v>12</v>
      </c>
      <c r="J85" s="54">
        <v>0.65</v>
      </c>
      <c r="K85" s="55">
        <f t="shared" si="24"/>
        <v>17465630</v>
      </c>
      <c r="L85" s="53">
        <v>17639895</v>
      </c>
      <c r="M85" s="53">
        <v>0</v>
      </c>
      <c r="N85" s="55">
        <f t="shared" si="25"/>
        <v>-1756073</v>
      </c>
      <c r="O85" s="55">
        <f t="shared" si="26"/>
        <v>15709557</v>
      </c>
      <c r="P85" s="56">
        <f t="shared" si="27"/>
        <v>14138601</v>
      </c>
      <c r="Q85" s="56">
        <v>0</v>
      </c>
      <c r="R85" s="56">
        <f t="shared" si="28"/>
        <v>14138601</v>
      </c>
      <c r="S85" s="55">
        <f t="shared" si="29"/>
        <v>0</v>
      </c>
    </row>
    <row r="86" spans="1:19" ht="40.15" hidden="1" customHeight="1" x14ac:dyDescent="0.2">
      <c r="A86" s="49" t="s">
        <v>206</v>
      </c>
      <c r="B86" s="50" t="s">
        <v>207</v>
      </c>
      <c r="C86" s="50" t="s">
        <v>207</v>
      </c>
      <c r="D86" s="50"/>
      <c r="E86" s="50"/>
      <c r="F86" s="48">
        <f t="shared" ref="F86:S86" si="33">SUM(F87:F88)</f>
        <v>3328</v>
      </c>
      <c r="G86" s="48">
        <f t="shared" si="33"/>
        <v>4</v>
      </c>
      <c r="H86" s="48">
        <f t="shared" si="33"/>
        <v>3642</v>
      </c>
      <c r="I86" s="48">
        <f t="shared" si="33"/>
        <v>6</v>
      </c>
      <c r="J86" s="48"/>
      <c r="K86" s="48">
        <f t="shared" si="33"/>
        <v>11385990</v>
      </c>
      <c r="L86" s="48">
        <f t="shared" si="33"/>
        <v>11140623</v>
      </c>
      <c r="M86" s="48">
        <f t="shared" si="33"/>
        <v>0</v>
      </c>
      <c r="N86" s="48">
        <f t="shared" si="33"/>
        <v>-283256</v>
      </c>
      <c r="O86" s="48">
        <f t="shared" si="33"/>
        <v>11102734</v>
      </c>
      <c r="P86" s="48">
        <f t="shared" si="33"/>
        <v>9992461</v>
      </c>
      <c r="Q86" s="48">
        <f t="shared" si="33"/>
        <v>0</v>
      </c>
      <c r="R86" s="48">
        <f t="shared" si="33"/>
        <v>9992461</v>
      </c>
      <c r="S86" s="48">
        <f t="shared" si="33"/>
        <v>0</v>
      </c>
    </row>
    <row r="87" spans="1:19" ht="40.15" hidden="1" customHeight="1" x14ac:dyDescent="0.2">
      <c r="A87" s="51" t="s">
        <v>208</v>
      </c>
      <c r="B87" s="52" t="s">
        <v>209</v>
      </c>
      <c r="C87" s="52" t="s">
        <v>210</v>
      </c>
      <c r="D87" s="52"/>
      <c r="E87" s="52"/>
      <c r="F87" s="53">
        <v>2540</v>
      </c>
      <c r="G87" s="53">
        <v>2</v>
      </c>
      <c r="H87" s="53">
        <v>2632</v>
      </c>
      <c r="I87" s="53">
        <v>4</v>
      </c>
      <c r="J87" s="54">
        <v>0.85</v>
      </c>
      <c r="K87" s="55">
        <f t="shared" si="24"/>
        <v>7843290</v>
      </c>
      <c r="L87" s="53">
        <v>7898923</v>
      </c>
      <c r="M87" s="53">
        <v>0</v>
      </c>
      <c r="N87" s="55">
        <f t="shared" si="25"/>
        <v>-195756</v>
      </c>
      <c r="O87" s="55">
        <f t="shared" si="26"/>
        <v>7647534</v>
      </c>
      <c r="P87" s="56">
        <f t="shared" si="27"/>
        <v>6882781</v>
      </c>
      <c r="Q87" s="56">
        <v>0</v>
      </c>
      <c r="R87" s="56">
        <f t="shared" si="28"/>
        <v>6882781</v>
      </c>
      <c r="S87" s="55">
        <f t="shared" si="29"/>
        <v>0</v>
      </c>
    </row>
    <row r="88" spans="1:19" ht="40.15" hidden="1" customHeight="1" x14ac:dyDescent="0.2">
      <c r="A88" s="51" t="s">
        <v>211</v>
      </c>
      <c r="B88" s="52" t="s">
        <v>212</v>
      </c>
      <c r="C88" s="52" t="s">
        <v>212</v>
      </c>
      <c r="D88" s="52"/>
      <c r="E88" s="52"/>
      <c r="F88" s="53">
        <v>788</v>
      </c>
      <c r="G88" s="53">
        <v>2</v>
      </c>
      <c r="H88" s="53">
        <v>1010</v>
      </c>
      <c r="I88" s="53">
        <v>2</v>
      </c>
      <c r="J88" s="54">
        <v>1</v>
      </c>
      <c r="K88" s="55">
        <f t="shared" si="24"/>
        <v>3542700</v>
      </c>
      <c r="L88" s="53">
        <v>3241700</v>
      </c>
      <c r="M88" s="53">
        <v>0</v>
      </c>
      <c r="N88" s="55">
        <f t="shared" si="25"/>
        <v>-87500</v>
      </c>
      <c r="O88" s="55">
        <f t="shared" si="26"/>
        <v>3455200</v>
      </c>
      <c r="P88" s="56">
        <f t="shared" si="27"/>
        <v>3109680</v>
      </c>
      <c r="Q88" s="56">
        <v>0</v>
      </c>
      <c r="R88" s="56">
        <f t="shared" si="28"/>
        <v>3109680</v>
      </c>
      <c r="S88" s="55">
        <f t="shared" si="29"/>
        <v>0</v>
      </c>
    </row>
    <row r="89" spans="1:19" ht="40.15" hidden="1" customHeight="1" x14ac:dyDescent="0.2">
      <c r="A89" s="49" t="s">
        <v>213</v>
      </c>
      <c r="B89" s="50" t="s">
        <v>214</v>
      </c>
      <c r="C89" s="50" t="s">
        <v>214</v>
      </c>
      <c r="D89" s="50"/>
      <c r="E89" s="50"/>
      <c r="F89" s="48">
        <f t="shared" ref="F89:S89" si="34">F90</f>
        <v>2181</v>
      </c>
      <c r="G89" s="48">
        <f t="shared" si="34"/>
        <v>0</v>
      </c>
      <c r="H89" s="48">
        <f t="shared" si="34"/>
        <v>3043</v>
      </c>
      <c r="I89" s="48">
        <f t="shared" si="34"/>
        <v>3</v>
      </c>
      <c r="J89" s="48"/>
      <c r="K89" s="48">
        <f t="shared" si="34"/>
        <v>10662050</v>
      </c>
      <c r="L89" s="48">
        <f t="shared" si="34"/>
        <v>8267000</v>
      </c>
      <c r="M89" s="48">
        <f t="shared" si="34"/>
        <v>0</v>
      </c>
      <c r="N89" s="48">
        <f t="shared" si="34"/>
        <v>880775</v>
      </c>
      <c r="O89" s="48">
        <f t="shared" si="34"/>
        <v>11542825</v>
      </c>
      <c r="P89" s="48">
        <f t="shared" si="34"/>
        <v>10388543</v>
      </c>
      <c r="Q89" s="48">
        <f t="shared" si="34"/>
        <v>0</v>
      </c>
      <c r="R89" s="48">
        <f t="shared" si="34"/>
        <v>10388543</v>
      </c>
      <c r="S89" s="48">
        <f t="shared" si="34"/>
        <v>0</v>
      </c>
    </row>
    <row r="90" spans="1:19" ht="40.15" hidden="1" customHeight="1" x14ac:dyDescent="0.2">
      <c r="A90" s="51" t="s">
        <v>213</v>
      </c>
      <c r="B90" s="52" t="s">
        <v>214</v>
      </c>
      <c r="C90" s="52" t="s">
        <v>214</v>
      </c>
      <c r="D90" s="52"/>
      <c r="E90" s="52"/>
      <c r="F90" s="53">
        <v>2181</v>
      </c>
      <c r="G90" s="53">
        <v>0</v>
      </c>
      <c r="H90" s="53">
        <v>3043</v>
      </c>
      <c r="I90" s="53">
        <v>3</v>
      </c>
      <c r="J90" s="54">
        <v>1</v>
      </c>
      <c r="K90" s="55">
        <f t="shared" si="24"/>
        <v>10662050</v>
      </c>
      <c r="L90" s="53">
        <v>8267000</v>
      </c>
      <c r="M90" s="53">
        <v>0</v>
      </c>
      <c r="N90" s="55">
        <f t="shared" si="25"/>
        <v>880775</v>
      </c>
      <c r="O90" s="55">
        <f t="shared" si="26"/>
        <v>11542825</v>
      </c>
      <c r="P90" s="56">
        <f t="shared" si="27"/>
        <v>10388543</v>
      </c>
      <c r="Q90" s="56">
        <v>0</v>
      </c>
      <c r="R90" s="56">
        <f t="shared" si="28"/>
        <v>10388543</v>
      </c>
      <c r="S90" s="55">
        <f t="shared" si="29"/>
        <v>0</v>
      </c>
    </row>
    <row r="91" spans="1:19" ht="40.15" hidden="1" customHeight="1" x14ac:dyDescent="0.2">
      <c r="A91" s="49" t="s">
        <v>215</v>
      </c>
      <c r="B91" s="50" t="s">
        <v>216</v>
      </c>
      <c r="C91" s="50" t="s">
        <v>216</v>
      </c>
      <c r="D91" s="50"/>
      <c r="E91" s="50"/>
      <c r="F91" s="48">
        <f t="shared" ref="F91:S91" si="35">F92</f>
        <v>4523</v>
      </c>
      <c r="G91" s="48">
        <f t="shared" si="35"/>
        <v>12</v>
      </c>
      <c r="H91" s="48">
        <f t="shared" si="35"/>
        <v>5145</v>
      </c>
      <c r="I91" s="48">
        <f t="shared" si="35"/>
        <v>11</v>
      </c>
      <c r="J91" s="48"/>
      <c r="K91" s="48">
        <f t="shared" si="35"/>
        <v>18049850</v>
      </c>
      <c r="L91" s="48">
        <f t="shared" si="35"/>
        <v>16051700</v>
      </c>
      <c r="M91" s="48">
        <f t="shared" si="35"/>
        <v>0</v>
      </c>
      <c r="N91" s="48">
        <f t="shared" si="35"/>
        <v>911575</v>
      </c>
      <c r="O91" s="48">
        <f t="shared" si="35"/>
        <v>18961425</v>
      </c>
      <c r="P91" s="48">
        <f t="shared" si="35"/>
        <v>17065283</v>
      </c>
      <c r="Q91" s="48">
        <f t="shared" si="35"/>
        <v>0</v>
      </c>
      <c r="R91" s="48">
        <f t="shared" si="35"/>
        <v>17065283</v>
      </c>
      <c r="S91" s="48">
        <f t="shared" si="35"/>
        <v>0</v>
      </c>
    </row>
    <row r="92" spans="1:19" ht="40.15" hidden="1" customHeight="1" x14ac:dyDescent="0.2">
      <c r="A92" s="51" t="s">
        <v>215</v>
      </c>
      <c r="B92" s="52" t="s">
        <v>216</v>
      </c>
      <c r="C92" s="52" t="s">
        <v>216</v>
      </c>
      <c r="D92" s="52"/>
      <c r="E92" s="52"/>
      <c r="F92" s="53">
        <v>4523</v>
      </c>
      <c r="G92" s="53">
        <v>12</v>
      </c>
      <c r="H92" s="53">
        <v>5145</v>
      </c>
      <c r="I92" s="53">
        <v>11</v>
      </c>
      <c r="J92" s="54">
        <v>1</v>
      </c>
      <c r="K92" s="55">
        <f t="shared" si="24"/>
        <v>18049850</v>
      </c>
      <c r="L92" s="53">
        <v>16051700</v>
      </c>
      <c r="M92" s="53">
        <v>0</v>
      </c>
      <c r="N92" s="55">
        <f t="shared" si="25"/>
        <v>911575</v>
      </c>
      <c r="O92" s="55">
        <f t="shared" si="26"/>
        <v>18961425</v>
      </c>
      <c r="P92" s="56">
        <f t="shared" si="27"/>
        <v>17065283</v>
      </c>
      <c r="Q92" s="56">
        <v>0</v>
      </c>
      <c r="R92" s="56">
        <f t="shared" si="28"/>
        <v>17065283</v>
      </c>
      <c r="S92" s="55">
        <f t="shared" si="29"/>
        <v>0</v>
      </c>
    </row>
    <row r="93" spans="1:19" ht="40.15" hidden="1" customHeight="1" x14ac:dyDescent="0.2">
      <c r="A93" s="49" t="s">
        <v>217</v>
      </c>
      <c r="B93" s="50" t="s">
        <v>218</v>
      </c>
      <c r="C93" s="50" t="s">
        <v>218</v>
      </c>
      <c r="D93" s="50"/>
      <c r="E93" s="50"/>
      <c r="F93" s="48">
        <f t="shared" ref="F93:S93" si="36">F94</f>
        <v>1787</v>
      </c>
      <c r="G93" s="48">
        <f t="shared" si="36"/>
        <v>7</v>
      </c>
      <c r="H93" s="48">
        <f t="shared" si="36"/>
        <v>2218</v>
      </c>
      <c r="I93" s="48">
        <f t="shared" si="36"/>
        <v>4</v>
      </c>
      <c r="J93" s="48"/>
      <c r="K93" s="48">
        <f t="shared" si="36"/>
        <v>7778400</v>
      </c>
      <c r="L93" s="48">
        <f t="shared" si="36"/>
        <v>6379450</v>
      </c>
      <c r="M93" s="48">
        <f t="shared" si="36"/>
        <v>0</v>
      </c>
      <c r="N93" s="48">
        <f t="shared" si="36"/>
        <v>650475</v>
      </c>
      <c r="O93" s="48">
        <f t="shared" si="36"/>
        <v>8428875</v>
      </c>
      <c r="P93" s="48">
        <f t="shared" si="36"/>
        <v>7585988</v>
      </c>
      <c r="Q93" s="48">
        <f t="shared" si="36"/>
        <v>0</v>
      </c>
      <c r="R93" s="48">
        <f t="shared" si="36"/>
        <v>7585988</v>
      </c>
      <c r="S93" s="48">
        <f t="shared" si="36"/>
        <v>0</v>
      </c>
    </row>
    <row r="94" spans="1:19" ht="40.15" hidden="1" customHeight="1" x14ac:dyDescent="0.2">
      <c r="A94" s="51" t="s">
        <v>217</v>
      </c>
      <c r="B94" s="52" t="s">
        <v>218</v>
      </c>
      <c r="C94" s="52" t="s">
        <v>218</v>
      </c>
      <c r="D94" s="52"/>
      <c r="E94" s="52"/>
      <c r="F94" s="53">
        <v>1787</v>
      </c>
      <c r="G94" s="53">
        <v>7</v>
      </c>
      <c r="H94" s="53">
        <v>2218</v>
      </c>
      <c r="I94" s="53">
        <v>4</v>
      </c>
      <c r="J94" s="54">
        <v>1</v>
      </c>
      <c r="K94" s="55">
        <f t="shared" si="24"/>
        <v>7778400</v>
      </c>
      <c r="L94" s="53">
        <v>6379450</v>
      </c>
      <c r="M94" s="53">
        <v>0</v>
      </c>
      <c r="N94" s="55">
        <f t="shared" si="25"/>
        <v>650475</v>
      </c>
      <c r="O94" s="55">
        <f t="shared" si="26"/>
        <v>8428875</v>
      </c>
      <c r="P94" s="56">
        <f t="shared" si="27"/>
        <v>7585988</v>
      </c>
      <c r="Q94" s="56">
        <v>0</v>
      </c>
      <c r="R94" s="56">
        <f t="shared" si="28"/>
        <v>7585988</v>
      </c>
      <c r="S94" s="55">
        <f t="shared" si="29"/>
        <v>0</v>
      </c>
    </row>
    <row r="95" spans="1:19" ht="40.15" hidden="1" customHeight="1" x14ac:dyDescent="0.2">
      <c r="A95" s="49" t="s">
        <v>219</v>
      </c>
      <c r="B95" s="50" t="s">
        <v>220</v>
      </c>
      <c r="C95" s="50" t="s">
        <v>220</v>
      </c>
      <c r="D95" s="50"/>
      <c r="E95" s="50"/>
      <c r="F95" s="48">
        <f t="shared" ref="F95:S95" si="37">F96</f>
        <v>46060</v>
      </c>
      <c r="G95" s="48">
        <f t="shared" si="37"/>
        <v>148</v>
      </c>
      <c r="H95" s="48">
        <f t="shared" si="37"/>
        <v>43543</v>
      </c>
      <c r="I95" s="48">
        <f t="shared" si="37"/>
        <v>168</v>
      </c>
      <c r="J95" s="48"/>
      <c r="K95" s="48">
        <f t="shared" si="37"/>
        <v>45914190</v>
      </c>
      <c r="L95" s="48">
        <f t="shared" si="37"/>
        <v>48921390</v>
      </c>
      <c r="M95" s="48">
        <f t="shared" si="37"/>
        <v>0</v>
      </c>
      <c r="N95" s="48">
        <f t="shared" si="37"/>
        <v>-1697325</v>
      </c>
      <c r="O95" s="48">
        <f t="shared" si="37"/>
        <v>44216865</v>
      </c>
      <c r="P95" s="48">
        <f t="shared" si="37"/>
        <v>39795179</v>
      </c>
      <c r="Q95" s="48">
        <f t="shared" si="37"/>
        <v>0</v>
      </c>
      <c r="R95" s="48">
        <f t="shared" si="37"/>
        <v>39795179</v>
      </c>
      <c r="S95" s="48">
        <f t="shared" si="37"/>
        <v>0</v>
      </c>
    </row>
    <row r="96" spans="1:19" ht="40.15" hidden="1" customHeight="1" x14ac:dyDescent="0.2">
      <c r="A96" s="51" t="s">
        <v>219</v>
      </c>
      <c r="B96" s="52" t="s">
        <v>220</v>
      </c>
      <c r="C96" s="52" t="s">
        <v>220</v>
      </c>
      <c r="D96" s="52"/>
      <c r="E96" s="52"/>
      <c r="F96" s="53">
        <v>46060</v>
      </c>
      <c r="G96" s="53">
        <v>148</v>
      </c>
      <c r="H96" s="53">
        <f>42185+1358</f>
        <v>43543</v>
      </c>
      <c r="I96" s="53">
        <v>168</v>
      </c>
      <c r="J96" s="54">
        <v>0.3</v>
      </c>
      <c r="K96" s="55">
        <f t="shared" si="24"/>
        <v>45914190</v>
      </c>
      <c r="L96" s="53">
        <v>48921390</v>
      </c>
      <c r="M96" s="53">
        <v>0</v>
      </c>
      <c r="N96" s="55">
        <f t="shared" si="25"/>
        <v>-1697325</v>
      </c>
      <c r="O96" s="55">
        <f t="shared" si="26"/>
        <v>44216865</v>
      </c>
      <c r="P96" s="56">
        <f t="shared" si="27"/>
        <v>39795179</v>
      </c>
      <c r="Q96" s="56">
        <v>0</v>
      </c>
      <c r="R96" s="56">
        <f t="shared" si="28"/>
        <v>39795179</v>
      </c>
      <c r="S96" s="55">
        <f t="shared" si="29"/>
        <v>0</v>
      </c>
    </row>
    <row r="97" spans="1:19" ht="40.15" hidden="1" customHeight="1" x14ac:dyDescent="0.2">
      <c r="A97" s="49" t="s">
        <v>221</v>
      </c>
      <c r="B97" s="50" t="s">
        <v>222</v>
      </c>
      <c r="C97" s="50" t="s">
        <v>222</v>
      </c>
      <c r="D97" s="50"/>
      <c r="E97" s="50"/>
      <c r="F97" s="48">
        <f t="shared" ref="F97:S97" si="38">F98</f>
        <v>19316</v>
      </c>
      <c r="G97" s="48">
        <f t="shared" si="38"/>
        <v>40</v>
      </c>
      <c r="H97" s="48">
        <f t="shared" si="38"/>
        <v>19571</v>
      </c>
      <c r="I97" s="48">
        <f t="shared" si="38"/>
        <v>44</v>
      </c>
      <c r="J97" s="48"/>
      <c r="K97" s="48">
        <f t="shared" si="38"/>
        <v>20600370</v>
      </c>
      <c r="L97" s="48">
        <f t="shared" si="38"/>
        <v>20638800</v>
      </c>
      <c r="M97" s="48">
        <f t="shared" si="38"/>
        <v>0</v>
      </c>
      <c r="N97" s="48">
        <f t="shared" si="38"/>
        <v>-174615</v>
      </c>
      <c r="O97" s="48">
        <f t="shared" si="38"/>
        <v>20425755</v>
      </c>
      <c r="P97" s="48">
        <f t="shared" si="38"/>
        <v>18383180</v>
      </c>
      <c r="Q97" s="48">
        <f t="shared" si="38"/>
        <v>0</v>
      </c>
      <c r="R97" s="48">
        <f t="shared" si="38"/>
        <v>18383180</v>
      </c>
      <c r="S97" s="48">
        <f t="shared" si="38"/>
        <v>0</v>
      </c>
    </row>
    <row r="98" spans="1:19" ht="40.15" hidden="1" customHeight="1" x14ac:dyDescent="0.2">
      <c r="A98" s="51" t="s">
        <v>221</v>
      </c>
      <c r="B98" s="52" t="s">
        <v>222</v>
      </c>
      <c r="C98" s="52" t="s">
        <v>222</v>
      </c>
      <c r="D98" s="52"/>
      <c r="E98" s="52"/>
      <c r="F98" s="53">
        <v>19316</v>
      </c>
      <c r="G98" s="53">
        <v>40</v>
      </c>
      <c r="H98" s="53">
        <v>19571</v>
      </c>
      <c r="I98" s="53">
        <v>44</v>
      </c>
      <c r="J98" s="54">
        <v>0.3</v>
      </c>
      <c r="K98" s="55">
        <f t="shared" si="24"/>
        <v>20600370</v>
      </c>
      <c r="L98" s="53">
        <v>20638800</v>
      </c>
      <c r="M98" s="53">
        <v>0</v>
      </c>
      <c r="N98" s="55">
        <f t="shared" si="25"/>
        <v>-174615</v>
      </c>
      <c r="O98" s="55">
        <f t="shared" si="26"/>
        <v>20425755</v>
      </c>
      <c r="P98" s="56">
        <f t="shared" si="27"/>
        <v>18383180</v>
      </c>
      <c r="Q98" s="56">
        <v>0</v>
      </c>
      <c r="R98" s="56">
        <f t="shared" si="28"/>
        <v>18383180</v>
      </c>
      <c r="S98" s="55">
        <f t="shared" si="29"/>
        <v>0</v>
      </c>
    </row>
    <row r="99" spans="1:19" ht="40.15" customHeight="1" x14ac:dyDescent="0.2">
      <c r="A99" s="51" t="s">
        <v>53</v>
      </c>
      <c r="B99" s="52" t="s">
        <v>54</v>
      </c>
      <c r="C99" s="52" t="s">
        <v>54</v>
      </c>
      <c r="D99" s="52"/>
      <c r="E99" s="52"/>
      <c r="F99" s="53">
        <v>2684</v>
      </c>
      <c r="G99" s="53">
        <v>6</v>
      </c>
      <c r="H99" s="53">
        <v>2883</v>
      </c>
      <c r="I99" s="53">
        <v>6</v>
      </c>
      <c r="J99" s="54">
        <v>0.65</v>
      </c>
      <c r="K99" s="55">
        <f t="shared" si="24"/>
        <v>6573840</v>
      </c>
      <c r="L99" s="53">
        <v>6148643</v>
      </c>
      <c r="M99" s="53">
        <v>0</v>
      </c>
      <c r="N99" s="55">
        <f t="shared" si="25"/>
        <v>198835</v>
      </c>
      <c r="O99" s="55">
        <f t="shared" si="26"/>
        <v>6772675</v>
      </c>
      <c r="P99" s="56">
        <f t="shared" si="27"/>
        <v>6095408</v>
      </c>
      <c r="Q99" s="56">
        <v>0</v>
      </c>
      <c r="R99" s="56">
        <f t="shared" si="28"/>
        <v>6095408</v>
      </c>
      <c r="S99" s="55">
        <f t="shared" si="29"/>
        <v>0</v>
      </c>
    </row>
  </sheetData>
  <mergeCells count="13">
    <mergeCell ref="A7:C7"/>
    <mergeCell ref="A2:S2"/>
    <mergeCell ref="A4:A5"/>
    <mergeCell ref="B4:B5"/>
    <mergeCell ref="C4:C5"/>
    <mergeCell ref="D4:D5"/>
    <mergeCell ref="E4:E5"/>
    <mergeCell ref="F4:J4"/>
    <mergeCell ref="K4:K5"/>
    <mergeCell ref="L4:N4"/>
    <mergeCell ref="O4:O5"/>
    <mergeCell ref="P4:R4"/>
    <mergeCell ref="S4:S5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35" fitToHeight="1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附件1</vt:lpstr>
      <vt:lpstr>附件2</vt:lpstr>
      <vt:lpstr>附件3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冯小珊</cp:lastModifiedBy>
  <cp:lastPrinted>2021-01-04T09:21:13Z</cp:lastPrinted>
  <dcterms:created xsi:type="dcterms:W3CDTF">2020-12-24T07:06:43Z</dcterms:created>
  <dcterms:modified xsi:type="dcterms:W3CDTF">2021-01-04T09:21:14Z</dcterms:modified>
</cp:coreProperties>
</file>