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3"/>
  </bookViews>
  <sheets>
    <sheet name="镇封面" sheetId="1" r:id="rId1"/>
    <sheet name="镇收支总表" sheetId="2" r:id="rId2"/>
    <sheet name="镇基金收入" sheetId="3" r:id="rId3"/>
    <sheet name="镇基金支出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2" l="1"/>
  <c r="D71" i="4"/>
  <c r="C71" i="4"/>
  <c r="D72" i="4"/>
  <c r="C72" i="4"/>
  <c r="F40" i="4"/>
  <c r="F41" i="4"/>
  <c r="E65" i="4" l="1"/>
  <c r="F65" i="4" s="1"/>
  <c r="E69" i="4"/>
  <c r="F69" i="4" s="1"/>
  <c r="E70" i="4"/>
  <c r="F70" i="4" s="1"/>
  <c r="D67" i="4"/>
  <c r="C67" i="4"/>
  <c r="C62" i="4"/>
  <c r="D62" i="4"/>
  <c r="I11" i="2" l="1"/>
  <c r="H11" i="2"/>
  <c r="D12" i="2"/>
  <c r="C12" i="2"/>
  <c r="D11" i="2"/>
  <c r="C11" i="2"/>
  <c r="D10" i="2"/>
  <c r="C10" i="2"/>
  <c r="D7" i="2"/>
  <c r="C7" i="2"/>
  <c r="E79" i="4"/>
  <c r="F79" i="4" s="1"/>
  <c r="D78" i="4"/>
  <c r="I22" i="2" s="1"/>
  <c r="C78" i="4"/>
  <c r="H22" i="2" s="1"/>
  <c r="E77" i="4"/>
  <c r="F77" i="4" s="1"/>
  <c r="D76" i="4"/>
  <c r="C76" i="4"/>
  <c r="H21" i="2" s="1"/>
  <c r="E75" i="4"/>
  <c r="F75" i="4" s="1"/>
  <c r="D74" i="4"/>
  <c r="I20" i="2" s="1"/>
  <c r="C74" i="4"/>
  <c r="H20" i="2" s="1"/>
  <c r="E68" i="4"/>
  <c r="F68" i="4" s="1"/>
  <c r="D66" i="4"/>
  <c r="I18" i="2" s="1"/>
  <c r="C66" i="4"/>
  <c r="H18" i="2" s="1"/>
  <c r="E64" i="4"/>
  <c r="F64" i="4" s="1"/>
  <c r="E63" i="4"/>
  <c r="F63" i="4" s="1"/>
  <c r="D61" i="4"/>
  <c r="C61" i="4"/>
  <c r="H17" i="2" s="1"/>
  <c r="E60" i="4"/>
  <c r="E59" i="4"/>
  <c r="E58" i="4"/>
  <c r="F58" i="4" s="1"/>
  <c r="E57" i="4"/>
  <c r="F57" i="4" s="1"/>
  <c r="E56" i="4"/>
  <c r="F56" i="4" s="1"/>
  <c r="E55" i="4"/>
  <c r="F55" i="4" s="1"/>
  <c r="D54" i="4"/>
  <c r="C54" i="4"/>
  <c r="E52" i="4"/>
  <c r="F52" i="4" s="1"/>
  <c r="D51" i="4"/>
  <c r="C51" i="4"/>
  <c r="E50" i="4"/>
  <c r="E48" i="4"/>
  <c r="F48" i="4" s="1"/>
  <c r="E47" i="4"/>
  <c r="D46" i="4"/>
  <c r="C46" i="4"/>
  <c r="E45" i="4"/>
  <c r="D44" i="4"/>
  <c r="C44" i="4"/>
  <c r="D41" i="4"/>
  <c r="C41" i="4"/>
  <c r="E40" i="4"/>
  <c r="E39" i="4"/>
  <c r="F39" i="4" s="1"/>
  <c r="D38" i="4"/>
  <c r="C38" i="4"/>
  <c r="E36" i="4"/>
  <c r="F36" i="4" s="1"/>
  <c r="E35" i="4"/>
  <c r="E34" i="4"/>
  <c r="F34" i="4" s="1"/>
  <c r="D33" i="4"/>
  <c r="I13" i="2" s="1"/>
  <c r="C33" i="4"/>
  <c r="H13" i="2" s="1"/>
  <c r="E32" i="4"/>
  <c r="F32" i="4" s="1"/>
  <c r="E31" i="4"/>
  <c r="F31" i="4" s="1"/>
  <c r="E30" i="4"/>
  <c r="F30" i="4" s="1"/>
  <c r="D29" i="4"/>
  <c r="C29" i="4"/>
  <c r="H12" i="2" s="1"/>
  <c r="E28" i="4"/>
  <c r="F28" i="4" s="1"/>
  <c r="E27" i="4"/>
  <c r="F27" i="4" s="1"/>
  <c r="E26" i="4"/>
  <c r="F26" i="4" s="1"/>
  <c r="E25" i="4"/>
  <c r="F25" i="4" s="1"/>
  <c r="E24" i="4"/>
  <c r="F24" i="4" s="1"/>
  <c r="E23" i="4"/>
  <c r="F23" i="4" s="1"/>
  <c r="E22" i="4"/>
  <c r="F22" i="4" s="1"/>
  <c r="E21" i="4"/>
  <c r="F21" i="4" s="1"/>
  <c r="D20" i="4"/>
  <c r="I10" i="2" s="1"/>
  <c r="C20" i="4"/>
  <c r="E18" i="4"/>
  <c r="E17" i="4"/>
  <c r="E16" i="4"/>
  <c r="D15" i="4"/>
  <c r="C15" i="4"/>
  <c r="E14" i="4"/>
  <c r="E13" i="4"/>
  <c r="F13" i="4" s="1"/>
  <c r="E12" i="4"/>
  <c r="F12" i="4" s="1"/>
  <c r="D11" i="4"/>
  <c r="C11" i="4"/>
  <c r="E9" i="4"/>
  <c r="F9" i="4" s="1"/>
  <c r="E8" i="4"/>
  <c r="D7" i="4"/>
  <c r="D6" i="4" s="1"/>
  <c r="I7" i="2" s="1"/>
  <c r="C7" i="4"/>
  <c r="C6" i="4" s="1"/>
  <c r="H7" i="2" s="1"/>
  <c r="E22" i="3"/>
  <c r="F22" i="3" s="1"/>
  <c r="D20" i="3"/>
  <c r="C20" i="3"/>
  <c r="C19" i="3" s="1"/>
  <c r="C21" i="2" s="1"/>
  <c r="C19" i="4" l="1"/>
  <c r="E76" i="4"/>
  <c r="F76" i="4" s="1"/>
  <c r="C10" i="4"/>
  <c r="H8" i="2" s="1"/>
  <c r="E29" i="4"/>
  <c r="F29" i="4" s="1"/>
  <c r="D43" i="4"/>
  <c r="I15" i="2" s="1"/>
  <c r="E11" i="2"/>
  <c r="E10" i="2"/>
  <c r="J20" i="2"/>
  <c r="E61" i="4"/>
  <c r="F61" i="4" s="1"/>
  <c r="J22" i="2"/>
  <c r="E44" i="4"/>
  <c r="D19" i="4"/>
  <c r="I9" i="2" s="1"/>
  <c r="I17" i="2"/>
  <c r="J17" i="2" s="1"/>
  <c r="E15" i="4"/>
  <c r="E38" i="4"/>
  <c r="F38" i="4" s="1"/>
  <c r="E12" i="2"/>
  <c r="H10" i="2"/>
  <c r="J10" i="2" s="1"/>
  <c r="I12" i="2"/>
  <c r="I21" i="2"/>
  <c r="J21" i="2" s="1"/>
  <c r="J18" i="2"/>
  <c r="J7" i="2"/>
  <c r="E46" i="4"/>
  <c r="F46" i="4" s="1"/>
  <c r="D10" i="4"/>
  <c r="I8" i="2" s="1"/>
  <c r="E20" i="4"/>
  <c r="F20" i="4" s="1"/>
  <c r="E78" i="4"/>
  <c r="F78" i="4" s="1"/>
  <c r="J13" i="2"/>
  <c r="J12" i="2"/>
  <c r="J11" i="2"/>
  <c r="E41" i="4"/>
  <c r="E74" i="4"/>
  <c r="F74" i="4" s="1"/>
  <c r="E10" i="4"/>
  <c r="F10" i="4" s="1"/>
  <c r="E7" i="2"/>
  <c r="E33" i="4"/>
  <c r="F33" i="4" s="1"/>
  <c r="E66" i="4"/>
  <c r="F66" i="4" s="1"/>
  <c r="C37" i="4"/>
  <c r="H14" i="2" s="1"/>
  <c r="D37" i="4"/>
  <c r="I14" i="2" s="1"/>
  <c r="E54" i="4"/>
  <c r="F54" i="4" s="1"/>
  <c r="E51" i="4"/>
  <c r="F51" i="4" s="1"/>
  <c r="E6" i="4"/>
  <c r="F6" i="4" s="1"/>
  <c r="C49" i="4"/>
  <c r="H16" i="2" s="1"/>
  <c r="E7" i="4"/>
  <c r="F7" i="4" s="1"/>
  <c r="E11" i="4"/>
  <c r="F11" i="4" s="1"/>
  <c r="C43" i="4"/>
  <c r="E62" i="4"/>
  <c r="F62" i="4" s="1"/>
  <c r="E67" i="4"/>
  <c r="F67" i="4" s="1"/>
  <c r="D49" i="4"/>
  <c r="H9" i="2" l="1"/>
  <c r="J9" i="2" s="1"/>
  <c r="C5" i="4"/>
  <c r="J8" i="2"/>
  <c r="E49" i="4"/>
  <c r="F49" i="4" s="1"/>
  <c r="I16" i="2"/>
  <c r="I6" i="2" s="1"/>
  <c r="J14" i="2"/>
  <c r="E43" i="4"/>
  <c r="F43" i="4" s="1"/>
  <c r="H15" i="2"/>
  <c r="J15" i="2" s="1"/>
  <c r="E37" i="4"/>
  <c r="F37" i="4" s="1"/>
  <c r="E19" i="4"/>
  <c r="F19" i="4" s="1"/>
  <c r="D5" i="4"/>
  <c r="E26" i="3"/>
  <c r="F26" i="3" s="1"/>
  <c r="D25" i="3"/>
  <c r="D23" i="2" s="1"/>
  <c r="C25" i="3"/>
  <c r="C23" i="2" s="1"/>
  <c r="E24" i="3"/>
  <c r="F24" i="3" s="1"/>
  <c r="D23" i="3"/>
  <c r="C23" i="3"/>
  <c r="C22" i="2" s="1"/>
  <c r="E21" i="3"/>
  <c r="F21" i="3" s="1"/>
  <c r="E18" i="3"/>
  <c r="F18" i="3" s="1"/>
  <c r="E17" i="3"/>
  <c r="F17" i="3" s="1"/>
  <c r="E16" i="3"/>
  <c r="F16" i="3" s="1"/>
  <c r="E15" i="3"/>
  <c r="F15" i="3" s="1"/>
  <c r="E14" i="3"/>
  <c r="F14" i="3" s="1"/>
  <c r="D13" i="3"/>
  <c r="D9" i="2" s="1"/>
  <c r="C13" i="3"/>
  <c r="C9" i="2" s="1"/>
  <c r="E12" i="3"/>
  <c r="E11" i="3"/>
  <c r="F11" i="3" s="1"/>
  <c r="E10" i="3"/>
  <c r="F10" i="3" s="1"/>
  <c r="E9" i="3"/>
  <c r="F9" i="3" s="1"/>
  <c r="E8" i="3"/>
  <c r="F8" i="3" s="1"/>
  <c r="D7" i="3"/>
  <c r="C7" i="3"/>
  <c r="E6" i="3"/>
  <c r="F6" i="3" s="1"/>
  <c r="J16" i="2" l="1"/>
  <c r="E23" i="2"/>
  <c r="E9" i="2"/>
  <c r="E7" i="3"/>
  <c r="F7" i="3" s="1"/>
  <c r="C8" i="2"/>
  <c r="C5" i="3"/>
  <c r="E23" i="3"/>
  <c r="F23" i="3" s="1"/>
  <c r="D22" i="2"/>
  <c r="E22" i="2" s="1"/>
  <c r="D8" i="2"/>
  <c r="D6" i="2" s="1"/>
  <c r="D5" i="3"/>
  <c r="H6" i="2"/>
  <c r="J6" i="2" s="1"/>
  <c r="E5" i="4"/>
  <c r="F5" i="4" s="1"/>
  <c r="E20" i="3"/>
  <c r="F20" i="3" s="1"/>
  <c r="E25" i="3"/>
  <c r="F25" i="3" s="1"/>
  <c r="C27" i="3"/>
  <c r="D19" i="3"/>
  <c r="E13" i="3"/>
  <c r="F13" i="3" s="1"/>
  <c r="E5" i="3" l="1"/>
  <c r="F5" i="3" s="1"/>
  <c r="C82" i="4"/>
  <c r="C81" i="4" s="1"/>
  <c r="C80" i="4" s="1"/>
  <c r="H23" i="2" s="1"/>
  <c r="E8" i="2"/>
  <c r="C6" i="2"/>
  <c r="C24" i="2" s="1"/>
  <c r="E19" i="3"/>
  <c r="F19" i="3" s="1"/>
  <c r="D21" i="2"/>
  <c r="E21" i="2" s="1"/>
  <c r="D27" i="3"/>
  <c r="E27" i="3" s="1"/>
  <c r="F27" i="3" s="1"/>
  <c r="E6" i="2" l="1"/>
  <c r="D82" i="4"/>
  <c r="D24" i="2"/>
  <c r="E24" i="2" s="1"/>
  <c r="E82" i="4" l="1"/>
  <c r="F82" i="4" s="1"/>
  <c r="D80" i="4" l="1"/>
  <c r="E81" i="4"/>
  <c r="F81" i="4" s="1"/>
  <c r="E80" i="4" l="1"/>
  <c r="F80" i="4" s="1"/>
  <c r="I23" i="2"/>
  <c r="J23" i="2" l="1"/>
  <c r="I24" i="2"/>
  <c r="J24" i="2" s="1"/>
</calcChain>
</file>

<file path=xl/sharedStrings.xml><?xml version="1.0" encoding="utf-8"?>
<sst xmlns="http://schemas.openxmlformats.org/spreadsheetml/2006/main" count="166" uniqueCount="120">
  <si>
    <t>单位:万元</t>
    <phoneticPr fontId="3" type="noConversion"/>
  </si>
  <si>
    <t>科目号</t>
    <phoneticPr fontId="3" type="noConversion"/>
  </si>
  <si>
    <t>科目名称</t>
    <phoneticPr fontId="3" type="noConversion"/>
  </si>
  <si>
    <t>比上年实绩增减额</t>
    <phoneticPr fontId="3" type="noConversion"/>
  </si>
  <si>
    <r>
      <t>比上年实绩增</t>
    </r>
    <r>
      <rPr>
        <b/>
        <sz val="11.5"/>
        <rFont val="Times New Roman"/>
        <family val="1"/>
      </rPr>
      <t>(</t>
    </r>
    <r>
      <rPr>
        <b/>
        <sz val="11.5"/>
        <rFont val="宋体"/>
        <family val="3"/>
        <charset val="134"/>
      </rPr>
      <t>减</t>
    </r>
    <r>
      <rPr>
        <b/>
        <sz val="11.5"/>
        <rFont val="Times New Roman"/>
        <family val="1"/>
      </rPr>
      <t>)</t>
    </r>
    <r>
      <rPr>
        <b/>
        <sz val="11.5"/>
        <rFont val="宋体"/>
        <family val="3"/>
        <charset val="134"/>
      </rPr>
      <t>%</t>
    </r>
    <phoneticPr fontId="3" type="noConversion"/>
  </si>
  <si>
    <t>一、政府性基金预算收入</t>
    <phoneticPr fontId="3" type="noConversion"/>
  </si>
  <si>
    <t>农业土地开发资金收入</t>
    <phoneticPr fontId="3" type="noConversion"/>
  </si>
  <si>
    <t>国有土地使用权出让收入</t>
    <phoneticPr fontId="3" type="noConversion"/>
  </si>
  <si>
    <t xml:space="preserve">  土地出让价款收入</t>
    <phoneticPr fontId="3" type="noConversion"/>
  </si>
  <si>
    <t xml:space="preserve">  补缴的土地价款</t>
    <phoneticPr fontId="3" type="noConversion"/>
  </si>
  <si>
    <t xml:space="preserve">  划拨土地收入</t>
    <phoneticPr fontId="3" type="noConversion"/>
  </si>
  <si>
    <t xml:space="preserve">  缴纳新增建设用地土地有偿使用费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</si>
  <si>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其他土地出让收入</t>
    </r>
    <phoneticPr fontId="3" type="noConversion"/>
  </si>
  <si>
    <t>彩票公益金收入</t>
    <phoneticPr fontId="3" type="noConversion"/>
  </si>
  <si>
    <t xml:space="preserve">  福利彩票公益金收入</t>
    <phoneticPr fontId="3" type="noConversion"/>
  </si>
  <si>
    <t xml:space="preserve">  体育彩票公益金收入</t>
    <phoneticPr fontId="3" type="noConversion"/>
  </si>
  <si>
    <t>城市基础设施配套费收入</t>
    <phoneticPr fontId="3" type="noConversion"/>
  </si>
  <si>
    <t>污水处理费收入</t>
    <phoneticPr fontId="3" type="noConversion"/>
  </si>
  <si>
    <t>彩票发行机构和彩票销售机构的业务费用</t>
  </si>
  <si>
    <t>二、上级补助收入</t>
    <phoneticPr fontId="3" type="noConversion"/>
  </si>
  <si>
    <t>政府性基金转移收入</t>
    <phoneticPr fontId="3" type="noConversion"/>
  </si>
  <si>
    <t xml:space="preserve">  政府性基金补助收入</t>
    <phoneticPr fontId="3" type="noConversion"/>
  </si>
  <si>
    <t>三、上年结余收入</t>
    <phoneticPr fontId="3" type="noConversion"/>
  </si>
  <si>
    <t>政府性基金预算上年结余收入</t>
    <phoneticPr fontId="3" type="noConversion"/>
  </si>
  <si>
    <t>四、债务转贷收入</t>
    <phoneticPr fontId="3" type="noConversion"/>
  </si>
  <si>
    <t>地方政府专项债务转贷收入</t>
    <phoneticPr fontId="3" type="noConversion"/>
  </si>
  <si>
    <t>收入合计</t>
    <phoneticPr fontId="3" type="noConversion"/>
  </si>
  <si>
    <t>2020年实绩</t>
    <phoneticPr fontId="3" type="noConversion"/>
  </si>
  <si>
    <t>2021年预算</t>
    <phoneticPr fontId="3" type="noConversion"/>
  </si>
  <si>
    <t xml:space="preserve">  抗疫特别国债转移支付收入</t>
  </si>
  <si>
    <t>比上年实绩增(减)%</t>
    <phoneticPr fontId="3" type="noConversion"/>
  </si>
  <si>
    <t>一、政府性基金预算支出</t>
    <phoneticPr fontId="3" type="noConversion"/>
  </si>
  <si>
    <t>文化旅游体育与传媒支出</t>
    <phoneticPr fontId="3" type="noConversion"/>
  </si>
  <si>
    <t xml:space="preserve">  国家电影事业发展专项资金安排的支出</t>
    <phoneticPr fontId="3" type="noConversion"/>
  </si>
  <si>
    <t xml:space="preserve">    资助影院建设</t>
    <phoneticPr fontId="3" type="noConversion"/>
  </si>
  <si>
    <t xml:space="preserve">    其他国家电影事业发展专项资金支出</t>
    <phoneticPr fontId="3" type="noConversion"/>
  </si>
  <si>
    <t>社会保障和就业支出</t>
    <phoneticPr fontId="3" type="noConversion"/>
  </si>
  <si>
    <t xml:space="preserve">  大中型水库移民后期扶持基金支出</t>
    <phoneticPr fontId="3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</si>
  <si>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3" type="noConversion"/>
  </si>
  <si>
    <t xml:space="preserve">    基础设施建设和经济发展</t>
    <phoneticPr fontId="3" type="noConversion"/>
  </si>
  <si>
    <t xml:space="preserve">    其他大中型水库移民后期扶持基金支出</t>
    <phoneticPr fontId="3" type="noConversion"/>
  </si>
  <si>
    <t xml:space="preserve">  小型水库移民扶助基金安排的支出</t>
    <phoneticPr fontId="3" type="noConversion"/>
  </si>
  <si>
    <t xml:space="preserve">    基础设施建设和经济发展</t>
  </si>
  <si>
    <t xml:space="preserve">    其他小型水库移民扶助基金支出</t>
    <phoneticPr fontId="3" type="noConversion"/>
  </si>
  <si>
    <t>城乡社区支出</t>
    <phoneticPr fontId="3" type="noConversion"/>
  </si>
  <si>
    <t xml:space="preserve">  国有土地使用权出让收入及对应专项债务收入安排的支出</t>
    <phoneticPr fontId="3" type="noConversion"/>
  </si>
  <si>
    <t xml:space="preserve">    征地和拆迁补偿支出</t>
    <phoneticPr fontId="3" type="noConversion"/>
  </si>
  <si>
    <t xml:space="preserve">    土地开发支出</t>
    <phoneticPr fontId="3" type="noConversion"/>
  </si>
  <si>
    <t xml:space="preserve">    城市建设支出</t>
    <phoneticPr fontId="3" type="noConversion"/>
  </si>
  <si>
    <t xml:space="preserve">    农村基础设施建设支出</t>
    <phoneticPr fontId="3" type="noConversion"/>
  </si>
  <si>
    <t xml:space="preserve">    补助被征地农民支出</t>
    <phoneticPr fontId="3" type="noConversion"/>
  </si>
  <si>
    <t xml:space="preserve">    土地出让业务支出</t>
    <phoneticPr fontId="3" type="noConversion"/>
  </si>
  <si>
    <t xml:space="preserve">    其他国有土地使用权出让收入安排的支出</t>
    <phoneticPr fontId="3" type="noConversion"/>
  </si>
  <si>
    <t xml:space="preserve">  农业土地开发资金安排的支出</t>
    <phoneticPr fontId="3" type="noConversion"/>
  </si>
  <si>
    <t xml:space="preserve">  城市基础设施配套费安排的支出</t>
    <phoneticPr fontId="3" type="noConversion"/>
  </si>
  <si>
    <t xml:space="preserve">    城市公共设施</t>
    <phoneticPr fontId="3" type="noConversion"/>
  </si>
  <si>
    <t xml:space="preserve">    城市环境卫生</t>
    <phoneticPr fontId="3" type="noConversion"/>
  </si>
  <si>
    <t xml:space="preserve">    其他城市基础设施配套费安排的支出</t>
    <phoneticPr fontId="3" type="noConversion"/>
  </si>
  <si>
    <t xml:space="preserve">  污水处理费安排的支出</t>
    <phoneticPr fontId="3" type="noConversion"/>
  </si>
  <si>
    <t xml:space="preserve">    污水处理设施建设和运营</t>
    <phoneticPr fontId="3" type="noConversion"/>
  </si>
  <si>
    <t xml:space="preserve">    代征手续费</t>
    <phoneticPr fontId="3" type="noConversion"/>
  </si>
  <si>
    <t xml:space="preserve">    其他污水处理费安排的支出</t>
    <phoneticPr fontId="3" type="noConversion"/>
  </si>
  <si>
    <t>农林水支出</t>
    <phoneticPr fontId="3" type="noConversion"/>
  </si>
  <si>
    <t xml:space="preserve">  大中型水库库区基金安排的支出</t>
    <phoneticPr fontId="3" type="noConversion"/>
  </si>
  <si>
    <t xml:space="preserve">    其他大中型水库库区基金支出</t>
    <phoneticPr fontId="3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</si>
  <si>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</si>
  <si>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</si>
  <si>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</si>
  <si>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  <phoneticPr fontId="3" type="noConversion"/>
  </si>
  <si>
    <t xml:space="preserve">    其他车辆通行费安排的支出</t>
  </si>
  <si>
    <t xml:space="preserve">  港口建设费安排的支出</t>
    <phoneticPr fontId="3" type="noConversion"/>
  </si>
  <si>
    <t xml:space="preserve">    航运保障系统建设</t>
    <phoneticPr fontId="3" type="noConversion"/>
  </si>
  <si>
    <t xml:space="preserve">    其他港口建设费安排的支出</t>
  </si>
  <si>
    <t>其他支出</t>
    <phoneticPr fontId="3" type="noConversion"/>
  </si>
  <si>
    <t xml:space="preserve">  其他政府性基金及对应专项债务收入安排的支出</t>
    <phoneticPr fontId="3" type="noConversion"/>
  </si>
  <si>
    <t xml:space="preserve">  彩票发行销售机构业务费安排的支出</t>
    <phoneticPr fontId="3" type="noConversion"/>
  </si>
  <si>
    <t xml:space="preserve">    福利彩票销售机构的业务费支出</t>
    <phoneticPr fontId="3" type="noConversion"/>
  </si>
  <si>
    <t xml:space="preserve">    体育彩票销售机构的业务费支出</t>
  </si>
  <si>
    <t xml:space="preserve">  彩票公益金安排的支出</t>
    <phoneticPr fontId="3" type="noConversion"/>
  </si>
  <si>
    <t xml:space="preserve">    用于社会福利的彩票公益金支出</t>
    <phoneticPr fontId="3" type="noConversion"/>
  </si>
  <si>
    <t xml:space="preserve">    用于体育事业的彩票公益金支出</t>
    <phoneticPr fontId="3" type="noConversion"/>
  </si>
  <si>
    <t xml:space="preserve">    用于教育事业的彩票公益金支出</t>
    <phoneticPr fontId="3" type="noConversion"/>
  </si>
  <si>
    <t xml:space="preserve">    用于残疾人事业的彩票公益金支出</t>
    <phoneticPr fontId="3" type="noConversion"/>
  </si>
  <si>
    <t xml:space="preserve">    用于城乡医疗救助的彩票公益金支出</t>
    <phoneticPr fontId="3" type="noConversion"/>
  </si>
  <si>
    <t xml:space="preserve">    用于其他社会公益事业的彩票公益金支出</t>
  </si>
  <si>
    <t>债务付息支出</t>
    <phoneticPr fontId="3" type="noConversion"/>
  </si>
  <si>
    <t xml:space="preserve">  地方政府专项债务付息支出</t>
    <phoneticPr fontId="3" type="noConversion"/>
  </si>
  <si>
    <t xml:space="preserve">    国有土地使用权出让金债务付息支出</t>
    <phoneticPr fontId="3" type="noConversion"/>
  </si>
  <si>
    <t xml:space="preserve">    土地储备专项债券付息支出</t>
  </si>
  <si>
    <t xml:space="preserve">    其他政府性基金债务付息支出</t>
  </si>
  <si>
    <t>债务发行费用支出</t>
    <phoneticPr fontId="3" type="noConversion"/>
  </si>
  <si>
    <t xml:space="preserve">  地方政府专项债务发行费用支出</t>
    <phoneticPr fontId="3" type="noConversion"/>
  </si>
  <si>
    <t xml:space="preserve">   国有土地使用权出让金债务发行费用支出</t>
    <phoneticPr fontId="3" type="noConversion"/>
  </si>
  <si>
    <t>二、上解上级支出</t>
    <phoneticPr fontId="3" type="noConversion"/>
  </si>
  <si>
    <t xml:space="preserve">    政府性基金上解支出</t>
    <phoneticPr fontId="3" type="noConversion"/>
  </si>
  <si>
    <t>三、债务还本支出</t>
    <phoneticPr fontId="3" type="noConversion"/>
  </si>
  <si>
    <t xml:space="preserve">  地方政府专项债务还本支出</t>
    <phoneticPr fontId="3" type="noConversion"/>
  </si>
  <si>
    <t>四、调出资金</t>
    <phoneticPr fontId="3" type="noConversion"/>
  </si>
  <si>
    <t xml:space="preserve">    政府性基金预算调出资金</t>
    <phoneticPr fontId="3" type="noConversion"/>
  </si>
  <si>
    <t>五、年终结余</t>
    <phoneticPr fontId="3" type="noConversion"/>
  </si>
  <si>
    <t xml:space="preserve">   政府性基金年终结余</t>
    <phoneticPr fontId="3" type="noConversion"/>
  </si>
  <si>
    <t>支出合计</t>
    <phoneticPr fontId="3" type="noConversion"/>
  </si>
  <si>
    <t>单位：万元</t>
    <phoneticPr fontId="3" type="noConversion"/>
  </si>
  <si>
    <t>收入项目</t>
    <phoneticPr fontId="3" type="noConversion"/>
  </si>
  <si>
    <t>支出项目</t>
    <phoneticPr fontId="3" type="noConversion"/>
  </si>
  <si>
    <t>文化体育与传媒支出</t>
    <phoneticPr fontId="3" type="noConversion"/>
  </si>
  <si>
    <t>彩票发行机构和彩票销售机构的业务费用</t>
    <phoneticPr fontId="3" type="noConversion"/>
  </si>
  <si>
    <t xml:space="preserve">   土地储备专项债券发行费用支出</t>
    <phoneticPr fontId="2" type="noConversion"/>
  </si>
  <si>
    <t xml:space="preserve">   其他地方自行试点项目收益专项债券发行费用支出</t>
    <phoneticPr fontId="2" type="noConversion"/>
  </si>
  <si>
    <t>公共卫生体系建设</t>
    <phoneticPr fontId="2" type="noConversion"/>
  </si>
  <si>
    <t>基础设施建设</t>
    <phoneticPr fontId="2" type="noConversion"/>
  </si>
  <si>
    <t>抗疫特别国债安排的支出</t>
    <phoneticPr fontId="2" type="noConversion"/>
  </si>
  <si>
    <t>鹤山市2021年古劳镇镇政府性基金收支预算表</t>
    <phoneticPr fontId="3" type="noConversion"/>
  </si>
  <si>
    <t>鹤山市2021年古劳镇政府性基金预算收支预算表</t>
    <phoneticPr fontId="3" type="noConversion"/>
  </si>
  <si>
    <t>鹤山市2021年古劳镇政府性基金预算收入预算表</t>
    <phoneticPr fontId="3" type="noConversion"/>
  </si>
  <si>
    <t>鹤山市2021年古劳镇政府性基金预算支出预算表</t>
    <phoneticPr fontId="3" type="noConversion"/>
  </si>
  <si>
    <t>附表4：</t>
    <phoneticPr fontId="3" type="noConversion"/>
  </si>
  <si>
    <t>附件4-1：</t>
    <phoneticPr fontId="3" type="noConversion"/>
  </si>
  <si>
    <t>附件4-2：</t>
    <phoneticPr fontId="3" type="noConversion"/>
  </si>
  <si>
    <t>附件4-3：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</si>
</sst>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0.00_ "/>
  </numFmts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</font>
    <font>
      <b/>
      <sz val="11.5"/>
      <name val="Times New Roman"/>
      <family val="1"/>
    </font>
    <font>
      <b/>
      <sz val="12"/>
      <name val="宋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  <xf numFmtId="10" fontId="12" fillId="0" borderId="0" xfId="2" applyNumberFormat="1" applyFont="1" applyFill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0" fontId="13" fillId="0" borderId="2" xfId="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176" fontId="13" fillId="0" borderId="2" xfId="1" applyNumberFormat="1" applyFont="1" applyFill="1" applyBorder="1" applyAlignment="1">
      <alignment horizontal="right" vertical="center" wrapText="1"/>
    </xf>
    <xf numFmtId="41" fontId="13" fillId="0" borderId="1" xfId="1" applyNumberFormat="1" applyFont="1" applyFill="1" applyBorder="1" applyAlignment="1">
      <alignment horizontal="right" vertical="center" wrapText="1"/>
    </xf>
    <xf numFmtId="177" fontId="13" fillId="0" borderId="1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176" fontId="12" fillId="0" borderId="1" xfId="1" applyNumberFormat="1" applyFont="1" applyFill="1" applyBorder="1" applyAlignment="1">
      <alignment horizontal="right" vertical="center" wrapText="1"/>
    </xf>
    <xf numFmtId="41" fontId="12" fillId="0" borderId="1" xfId="1" applyNumberFormat="1" applyFont="1" applyFill="1" applyBorder="1" applyAlignment="1">
      <alignment horizontal="right" vertical="center" wrapText="1"/>
    </xf>
    <xf numFmtId="177" fontId="12" fillId="0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176" fontId="12" fillId="0" borderId="1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176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10" fontId="17" fillId="0" borderId="0" xfId="2" applyNumberFormat="1" applyFon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176" fontId="21" fillId="0" borderId="1" xfId="1" applyNumberFormat="1" applyFont="1" applyFill="1" applyBorder="1" applyAlignment="1">
      <alignment horizontal="right" vertical="center"/>
    </xf>
    <xf numFmtId="177" fontId="21" fillId="0" borderId="1" xfId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176" fontId="22" fillId="0" borderId="1" xfId="1" applyNumberFormat="1" applyFont="1" applyFill="1" applyBorder="1" applyAlignment="1">
      <alignment horizontal="right" vertical="center"/>
    </xf>
    <xf numFmtId="177" fontId="22" fillId="0" borderId="1" xfId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41" fontId="22" fillId="0" borderId="1" xfId="1" applyNumberFormat="1" applyFont="1" applyFill="1" applyBorder="1" applyAlignment="1">
      <alignment horizontal="right" vertical="center"/>
    </xf>
    <xf numFmtId="41" fontId="21" fillId="0" borderId="1" xfId="1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76" fontId="22" fillId="0" borderId="1" xfId="1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176" fontId="0" fillId="0" borderId="0" xfId="0" applyNumberFormat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 wrapText="1"/>
    </xf>
    <xf numFmtId="176" fontId="22" fillId="0" borderId="1" xfId="1" applyNumberFormat="1" applyFont="1" applyFill="1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0" fontId="15" fillId="0" borderId="0" xfId="0" applyFont="1" applyAlignment="1"/>
    <xf numFmtId="0" fontId="13" fillId="0" borderId="1" xfId="0" applyFont="1" applyFill="1" applyBorder="1" applyAlignment="1">
      <alignment vertical="center"/>
    </xf>
    <xf numFmtId="176" fontId="15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23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12" sqref="A12:N12"/>
    </sheetView>
  </sheetViews>
  <sheetFormatPr defaultRowHeight="13.5"/>
  <cols>
    <col min="1" max="16384" width="9" style="1"/>
  </cols>
  <sheetData>
    <row r="1" spans="1:14" ht="14.25">
      <c r="A1" s="1" t="s">
        <v>116</v>
      </c>
      <c r="B1" s="88"/>
      <c r="C1" s="88"/>
      <c r="D1" s="2"/>
      <c r="E1" s="3"/>
      <c r="F1" s="3"/>
    </row>
    <row r="2" spans="1:14" ht="14.25">
      <c r="B2" s="88"/>
      <c r="C2" s="88"/>
      <c r="D2" s="2"/>
    </row>
    <row r="3" spans="1:14" ht="15.75">
      <c r="A3" s="4"/>
      <c r="B3" s="4"/>
      <c r="C3" s="4"/>
    </row>
    <row r="4" spans="1:14" ht="15.75">
      <c r="A4" s="4"/>
      <c r="B4" s="4"/>
      <c r="C4" s="4"/>
    </row>
    <row r="5" spans="1:14" ht="15.75">
      <c r="A5" s="4"/>
      <c r="B5" s="4"/>
      <c r="C5" s="4"/>
    </row>
    <row r="6" spans="1:14" ht="15.75">
      <c r="A6" s="4"/>
      <c r="B6" s="4"/>
      <c r="C6" s="4"/>
    </row>
    <row r="7" spans="1:14" ht="15.75">
      <c r="A7" s="4"/>
      <c r="B7" s="4"/>
      <c r="C7" s="4"/>
    </row>
    <row r="8" spans="1:14" ht="15.75">
      <c r="A8" s="4"/>
      <c r="B8" s="4"/>
      <c r="C8" s="4"/>
    </row>
    <row r="9" spans="1:14" ht="15.75">
      <c r="A9" s="4"/>
      <c r="B9" s="4"/>
      <c r="C9" s="4"/>
    </row>
    <row r="10" spans="1:14" ht="15.75">
      <c r="A10" s="4"/>
      <c r="B10" s="4"/>
      <c r="C10" s="4"/>
    </row>
    <row r="11" spans="1:14" ht="15.75">
      <c r="A11" s="4"/>
      <c r="B11" s="4"/>
      <c r="C11" s="4"/>
    </row>
    <row r="12" spans="1:14" ht="33.75" customHeight="1">
      <c r="A12" s="90" t="s">
        <v>112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4" spans="1:14" ht="25.5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spans="1:14" ht="18.7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4" ht="18.7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8.7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8.75">
      <c r="A18" s="5"/>
      <c r="B18" s="5"/>
      <c r="C18" s="6"/>
      <c r="D18" s="5"/>
      <c r="F18" s="5"/>
      <c r="G18" s="7"/>
      <c r="H18" s="7"/>
      <c r="I18" s="7"/>
      <c r="J18" s="5"/>
    </row>
    <row r="19" spans="1:10" ht="18.75">
      <c r="A19" s="5"/>
      <c r="B19" s="5"/>
      <c r="C19" s="6"/>
      <c r="D19" s="5"/>
      <c r="F19" s="5"/>
      <c r="G19" s="7"/>
      <c r="H19" s="7"/>
      <c r="I19" s="7"/>
      <c r="J19" s="5"/>
    </row>
    <row r="20" spans="1:10" ht="18.75">
      <c r="A20" s="5"/>
      <c r="B20" s="5"/>
      <c r="C20" s="6"/>
      <c r="D20" s="5"/>
      <c r="F20" s="5"/>
      <c r="G20" s="7"/>
      <c r="H20" s="7"/>
      <c r="I20" s="7"/>
      <c r="J20" s="5"/>
    </row>
    <row r="21" spans="1:10" ht="18.75">
      <c r="A21" s="5"/>
      <c r="B21" s="5"/>
      <c r="C21" s="6"/>
      <c r="D21" s="5"/>
      <c r="F21" s="5"/>
      <c r="G21" s="7"/>
      <c r="H21" s="7"/>
      <c r="I21" s="7"/>
      <c r="J21" s="5"/>
    </row>
    <row r="22" spans="1:10" ht="18.7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8.7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8.7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8.7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8.75">
      <c r="A26" s="5"/>
      <c r="B26" s="6"/>
      <c r="C26" s="5"/>
      <c r="E26" s="5"/>
      <c r="F26" s="5"/>
      <c r="G26" s="5"/>
      <c r="H26" s="5"/>
      <c r="I26" s="8"/>
    </row>
  </sheetData>
  <mergeCells count="3">
    <mergeCell ref="B1:C2"/>
    <mergeCell ref="A14:J14"/>
    <mergeCell ref="A12:N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C12" sqref="C12"/>
    </sheetView>
  </sheetViews>
  <sheetFormatPr defaultRowHeight="13.5"/>
  <cols>
    <col min="1" max="1" width="10.25" style="1" customWidth="1"/>
    <col min="2" max="2" width="23.5" style="1" bestFit="1" customWidth="1"/>
    <col min="3" max="3" width="11.625" style="62" customWidth="1"/>
    <col min="4" max="4" width="11.625" style="63" customWidth="1"/>
    <col min="5" max="5" width="10.75" style="64" bestFit="1" customWidth="1"/>
    <col min="6" max="6" width="8.875" style="64" customWidth="1"/>
    <col min="7" max="7" width="25.125" style="64" customWidth="1"/>
    <col min="8" max="9" width="12" style="63" customWidth="1"/>
    <col min="10" max="10" width="11" style="64" bestFit="1" customWidth="1"/>
    <col min="11" max="11" width="9" style="1"/>
    <col min="12" max="12" width="9" style="65"/>
    <col min="13" max="16384" width="9" style="1"/>
  </cols>
  <sheetData>
    <row r="1" spans="1:12" ht="14.25">
      <c r="A1" s="10" t="s">
        <v>117</v>
      </c>
    </row>
    <row r="2" spans="1:12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</row>
    <row r="3" spans="1:12">
      <c r="C3" s="63"/>
      <c r="J3" s="64" t="s">
        <v>102</v>
      </c>
    </row>
    <row r="4" spans="1:12" s="64" customFormat="1" ht="14.25">
      <c r="A4" s="92" t="s">
        <v>103</v>
      </c>
      <c r="B4" s="92"/>
      <c r="C4" s="92"/>
      <c r="D4" s="92"/>
      <c r="E4" s="92"/>
      <c r="F4" s="92" t="s">
        <v>104</v>
      </c>
      <c r="G4" s="92"/>
      <c r="H4" s="92"/>
      <c r="I4" s="92"/>
      <c r="J4" s="92"/>
      <c r="L4" s="66"/>
    </row>
    <row r="5" spans="1:12" ht="27">
      <c r="A5" s="15" t="s">
        <v>1</v>
      </c>
      <c r="B5" s="15" t="s">
        <v>2</v>
      </c>
      <c r="C5" s="16" t="s">
        <v>27</v>
      </c>
      <c r="D5" s="16" t="s">
        <v>28</v>
      </c>
      <c r="E5" s="67" t="s">
        <v>30</v>
      </c>
      <c r="F5" s="68" t="s">
        <v>1</v>
      </c>
      <c r="G5" s="68" t="s">
        <v>2</v>
      </c>
      <c r="H5" s="16" t="s">
        <v>27</v>
      </c>
      <c r="I5" s="16" t="s">
        <v>28</v>
      </c>
      <c r="J5" s="67" t="s">
        <v>30</v>
      </c>
    </row>
    <row r="6" spans="1:12">
      <c r="A6" s="26" t="s">
        <v>5</v>
      </c>
      <c r="B6" s="29"/>
      <c r="C6" s="69">
        <f>SUM(C7:C12)</f>
        <v>3613</v>
      </c>
      <c r="D6" s="69">
        <f>SUM(D7:D12)</f>
        <v>5100</v>
      </c>
      <c r="E6" s="70">
        <f t="shared" ref="E6:E12" si="0">(D6/C6-1)*100</f>
        <v>41.156933296429557</v>
      </c>
      <c r="F6" s="71" t="s">
        <v>31</v>
      </c>
      <c r="G6" s="72"/>
      <c r="H6" s="73">
        <f>SUM(H7:H9)+SUM(H14:H18)</f>
        <v>5498.4400000000005</v>
      </c>
      <c r="I6" s="73">
        <f>SUM(I7:I9)+SUM(I14:I18)</f>
        <v>5745.3</v>
      </c>
      <c r="J6" s="70">
        <f t="shared" ref="J6:J16" si="1">(I6/H6-1)*100</f>
        <v>4.4896370606935632</v>
      </c>
    </row>
    <row r="7" spans="1:12">
      <c r="A7" s="28">
        <v>1030147</v>
      </c>
      <c r="B7" s="29" t="s">
        <v>6</v>
      </c>
      <c r="C7" s="74">
        <f>镇基金收入!C6</f>
        <v>0</v>
      </c>
      <c r="D7" s="74">
        <f>镇基金收入!D6</f>
        <v>0</v>
      </c>
      <c r="E7" s="75" t="e">
        <f t="shared" si="0"/>
        <v>#DIV/0!</v>
      </c>
      <c r="F7" s="76">
        <v>207</v>
      </c>
      <c r="G7" s="77" t="s">
        <v>105</v>
      </c>
      <c r="H7" s="78">
        <f>镇基金支出!C6</f>
        <v>0</v>
      </c>
      <c r="I7" s="78">
        <f>镇基金支出!D6</f>
        <v>0</v>
      </c>
      <c r="J7" s="75" t="e">
        <f t="shared" si="1"/>
        <v>#DIV/0!</v>
      </c>
    </row>
    <row r="8" spans="1:12">
      <c r="A8" s="28">
        <v>1030148</v>
      </c>
      <c r="B8" s="29" t="s">
        <v>7</v>
      </c>
      <c r="C8" s="74">
        <f>镇基金收入!C7</f>
        <v>3313</v>
      </c>
      <c r="D8" s="74">
        <f>镇基金收入!D7</f>
        <v>5000</v>
      </c>
      <c r="E8" s="75">
        <f t="shared" si="0"/>
        <v>50.920615756112284</v>
      </c>
      <c r="F8" s="76">
        <v>208</v>
      </c>
      <c r="G8" s="77" t="s">
        <v>36</v>
      </c>
      <c r="H8" s="78">
        <f>镇基金支出!C10</f>
        <v>48.74</v>
      </c>
      <c r="I8" s="78">
        <f>镇基金支出!D10</f>
        <v>0</v>
      </c>
      <c r="J8" s="75">
        <f t="shared" si="1"/>
        <v>-100</v>
      </c>
    </row>
    <row r="9" spans="1:12">
      <c r="A9" s="28">
        <v>1030155</v>
      </c>
      <c r="B9" s="29" t="s">
        <v>13</v>
      </c>
      <c r="C9" s="74">
        <f>镇基金收入!C13</f>
        <v>0</v>
      </c>
      <c r="D9" s="74">
        <f>镇基金收入!D13</f>
        <v>0</v>
      </c>
      <c r="E9" s="75" t="e">
        <f t="shared" si="0"/>
        <v>#DIV/0!</v>
      </c>
      <c r="F9" s="76">
        <v>212</v>
      </c>
      <c r="G9" s="77" t="s">
        <v>44</v>
      </c>
      <c r="H9" s="78">
        <f>镇基金支出!C19</f>
        <v>5352.1600000000008</v>
      </c>
      <c r="I9" s="78">
        <f>镇基金支出!D19</f>
        <v>5745.3</v>
      </c>
      <c r="J9" s="75">
        <f t="shared" si="1"/>
        <v>7.3454455771127858</v>
      </c>
    </row>
    <row r="10" spans="1:12" ht="27">
      <c r="A10" s="28">
        <v>1030156</v>
      </c>
      <c r="B10" s="29" t="s">
        <v>16</v>
      </c>
      <c r="C10" s="74">
        <f>镇基金收入!C16</f>
        <v>0</v>
      </c>
      <c r="D10" s="74">
        <f>镇基金收入!D16</f>
        <v>0</v>
      </c>
      <c r="E10" s="75" t="e">
        <f t="shared" si="0"/>
        <v>#DIV/0!</v>
      </c>
      <c r="F10" s="76">
        <v>21208</v>
      </c>
      <c r="G10" s="77" t="s">
        <v>45</v>
      </c>
      <c r="H10" s="78">
        <f>镇基金支出!C20</f>
        <v>5110.9000000000005</v>
      </c>
      <c r="I10" s="78">
        <f>镇基金支出!D20</f>
        <v>5645.3</v>
      </c>
      <c r="J10" s="75">
        <f t="shared" si="1"/>
        <v>10.456084055645775</v>
      </c>
    </row>
    <row r="11" spans="1:12" ht="27">
      <c r="A11" s="28">
        <v>1030178</v>
      </c>
      <c r="B11" s="29" t="s">
        <v>17</v>
      </c>
      <c r="C11" s="74">
        <f>镇基金收入!C17</f>
        <v>300</v>
      </c>
      <c r="D11" s="74">
        <f>镇基金收入!D17</f>
        <v>100</v>
      </c>
      <c r="E11" s="75">
        <f t="shared" si="0"/>
        <v>-66.666666666666671</v>
      </c>
      <c r="F11" s="76">
        <v>21211</v>
      </c>
      <c r="G11" s="77" t="s">
        <v>53</v>
      </c>
      <c r="H11" s="78">
        <f>镇基金支出!C28</f>
        <v>6.46</v>
      </c>
      <c r="I11" s="78">
        <f>镇基金支出!D28</f>
        <v>0</v>
      </c>
      <c r="J11" s="75">
        <f t="shared" si="1"/>
        <v>-100</v>
      </c>
    </row>
    <row r="12" spans="1:12" ht="27">
      <c r="A12" s="28">
        <v>1030180</v>
      </c>
      <c r="B12" s="79" t="s">
        <v>106</v>
      </c>
      <c r="C12" s="74">
        <f>镇基金收入!C18</f>
        <v>0</v>
      </c>
      <c r="D12" s="74">
        <f>镇基金收入!D18</f>
        <v>0</v>
      </c>
      <c r="E12" s="75" t="e">
        <f t="shared" si="0"/>
        <v>#DIV/0!</v>
      </c>
      <c r="F12" s="76">
        <v>21213</v>
      </c>
      <c r="G12" s="77" t="s">
        <v>54</v>
      </c>
      <c r="H12" s="78">
        <f>镇基金支出!C29</f>
        <v>0</v>
      </c>
      <c r="I12" s="78">
        <f>镇基金支出!D29</f>
        <v>0</v>
      </c>
      <c r="J12" s="75" t="e">
        <f t="shared" si="1"/>
        <v>#DIV/0!</v>
      </c>
    </row>
    <row r="13" spans="1:12">
      <c r="A13" s="80"/>
      <c r="B13" s="80"/>
      <c r="C13" s="80"/>
      <c r="D13" s="80"/>
      <c r="E13" s="80"/>
      <c r="F13" s="76">
        <v>21214</v>
      </c>
      <c r="G13" s="77" t="s">
        <v>58</v>
      </c>
      <c r="H13" s="78">
        <f>镇基金支出!C33</f>
        <v>234.8</v>
      </c>
      <c r="I13" s="78">
        <f>镇基金支出!D33</f>
        <v>100</v>
      </c>
      <c r="J13" s="75">
        <f t="shared" si="1"/>
        <v>-57.41056218057922</v>
      </c>
    </row>
    <row r="14" spans="1:12">
      <c r="A14" s="80"/>
      <c r="B14" s="80"/>
      <c r="C14" s="80"/>
      <c r="D14" s="80"/>
      <c r="E14" s="80"/>
      <c r="F14" s="76">
        <v>213</v>
      </c>
      <c r="G14" s="77" t="s">
        <v>62</v>
      </c>
      <c r="H14" s="78">
        <f>镇基金支出!C37</f>
        <v>60</v>
      </c>
      <c r="I14" s="78">
        <f>镇基金支出!D37</f>
        <v>0</v>
      </c>
      <c r="J14" s="75">
        <f t="shared" si="1"/>
        <v>-100</v>
      </c>
    </row>
    <row r="15" spans="1:12">
      <c r="A15" s="80"/>
      <c r="B15" s="80"/>
      <c r="C15" s="81"/>
      <c r="D15" s="74"/>
      <c r="E15" s="75"/>
      <c r="F15" s="76">
        <v>214</v>
      </c>
      <c r="G15" s="77" t="s">
        <v>67</v>
      </c>
      <c r="H15" s="78">
        <f>镇基金支出!C43</f>
        <v>0</v>
      </c>
      <c r="I15" s="78">
        <f>镇基金支出!D43</f>
        <v>0</v>
      </c>
      <c r="J15" s="75" t="e">
        <f t="shared" si="1"/>
        <v>#DIV/0!</v>
      </c>
    </row>
    <row r="16" spans="1:12">
      <c r="A16" s="26"/>
      <c r="B16" s="29"/>
      <c r="C16" s="81"/>
      <c r="D16" s="74"/>
      <c r="E16" s="75"/>
      <c r="F16" s="76">
        <v>229</v>
      </c>
      <c r="G16" s="77" t="s">
        <v>73</v>
      </c>
      <c r="H16" s="78">
        <f>镇基金支出!C49</f>
        <v>37.54</v>
      </c>
      <c r="I16" s="78">
        <f>镇基金支出!D49</f>
        <v>0</v>
      </c>
      <c r="J16" s="75">
        <f t="shared" si="1"/>
        <v>-100</v>
      </c>
    </row>
    <row r="17" spans="1:12">
      <c r="A17" s="25"/>
      <c r="B17" s="25"/>
      <c r="C17" s="81"/>
      <c r="D17" s="74"/>
      <c r="E17" s="75"/>
      <c r="F17" s="76">
        <v>232</v>
      </c>
      <c r="G17" s="77" t="s">
        <v>85</v>
      </c>
      <c r="H17" s="78">
        <f>镇基金支出!C61</f>
        <v>0</v>
      </c>
      <c r="I17" s="78">
        <f>镇基金支出!D61</f>
        <v>0</v>
      </c>
      <c r="J17" s="75" t="e">
        <f>(I17/H17-1)*100</f>
        <v>#DIV/0!</v>
      </c>
    </row>
    <row r="18" spans="1:12">
      <c r="A18" s="25"/>
      <c r="B18" s="29"/>
      <c r="C18" s="81"/>
      <c r="D18" s="74"/>
      <c r="E18" s="75"/>
      <c r="F18" s="76">
        <v>233</v>
      </c>
      <c r="G18" s="77" t="s">
        <v>90</v>
      </c>
      <c r="H18" s="74">
        <f>镇基金支出!C66</f>
        <v>0</v>
      </c>
      <c r="I18" s="74">
        <f>镇基金支出!D66</f>
        <v>0</v>
      </c>
      <c r="J18" s="75" t="e">
        <f>(I18/H18-1)*100</f>
        <v>#DIV/0!</v>
      </c>
    </row>
    <row r="19" spans="1:12">
      <c r="A19" s="25"/>
      <c r="B19" s="29"/>
      <c r="C19" s="81"/>
      <c r="D19" s="74"/>
      <c r="E19" s="75"/>
      <c r="F19" s="76">
        <v>234</v>
      </c>
      <c r="G19" s="77" t="s">
        <v>111</v>
      </c>
      <c r="H19" s="74">
        <v>10</v>
      </c>
      <c r="I19" s="74"/>
      <c r="J19" s="75"/>
    </row>
    <row r="20" spans="1:12" s="24" customFormat="1" ht="14.25">
      <c r="A20" s="25"/>
      <c r="B20" s="29"/>
      <c r="C20" s="81"/>
      <c r="D20" s="74"/>
      <c r="E20" s="75"/>
      <c r="F20" s="71" t="s">
        <v>93</v>
      </c>
      <c r="G20" s="72"/>
      <c r="H20" s="73">
        <f>镇基金支出!C74</f>
        <v>0</v>
      </c>
      <c r="I20" s="73">
        <f>镇基金支出!D74</f>
        <v>0</v>
      </c>
      <c r="J20" s="70" t="e">
        <f t="shared" ref="J20:J21" si="2">(I20/H20-1)*100</f>
        <v>#DIV/0!</v>
      </c>
      <c r="L20" s="82"/>
    </row>
    <row r="21" spans="1:12" s="24" customFormat="1" ht="14.25">
      <c r="A21" s="26" t="s">
        <v>19</v>
      </c>
      <c r="B21" s="26"/>
      <c r="C21" s="69">
        <f>镇基金收入!C19</f>
        <v>1895</v>
      </c>
      <c r="D21" s="69">
        <f>镇基金收入!D19</f>
        <v>645.29999999999995</v>
      </c>
      <c r="E21" s="70">
        <f>(D21/C21-1)*100</f>
        <v>-65.947229551451187</v>
      </c>
      <c r="F21" s="71" t="s">
        <v>95</v>
      </c>
      <c r="G21" s="83"/>
      <c r="H21" s="73">
        <f>镇基金支出!C76</f>
        <v>0</v>
      </c>
      <c r="I21" s="73">
        <f>镇基金支出!D76</f>
        <v>0</v>
      </c>
      <c r="J21" s="70" t="e">
        <f t="shared" si="2"/>
        <v>#DIV/0!</v>
      </c>
      <c r="L21" s="82"/>
    </row>
    <row r="22" spans="1:12" s="24" customFormat="1" ht="14.25">
      <c r="A22" s="25" t="s">
        <v>22</v>
      </c>
      <c r="B22" s="25"/>
      <c r="C22" s="69">
        <f>镇基金收入!C23</f>
        <v>0</v>
      </c>
      <c r="D22" s="69">
        <f>镇基金收入!D23</f>
        <v>0</v>
      </c>
      <c r="E22" s="70" t="e">
        <f>(D22/C22-1)*100</f>
        <v>#DIV/0!</v>
      </c>
      <c r="F22" s="71" t="s">
        <v>97</v>
      </c>
      <c r="G22" s="83"/>
      <c r="H22" s="73">
        <f>镇基金支出!C78</f>
        <v>0</v>
      </c>
      <c r="I22" s="73">
        <f>镇基金支出!D78</f>
        <v>0</v>
      </c>
      <c r="J22" s="70" t="e">
        <f>(I22/H22-1)*100</f>
        <v>#DIV/0!</v>
      </c>
      <c r="L22" s="82"/>
    </row>
    <row r="23" spans="1:12" s="24" customFormat="1" ht="14.25">
      <c r="A23" s="25" t="s">
        <v>24</v>
      </c>
      <c r="B23" s="26"/>
      <c r="C23" s="69">
        <f>镇基金收入!C25</f>
        <v>0</v>
      </c>
      <c r="D23" s="69">
        <f>镇基金收入!D25</f>
        <v>0</v>
      </c>
      <c r="E23" s="70" t="e">
        <f>(D23/C23-1)*100</f>
        <v>#DIV/0!</v>
      </c>
      <c r="F23" s="71" t="s">
        <v>99</v>
      </c>
      <c r="G23" s="83"/>
      <c r="H23" s="73">
        <f>镇基金支出!C80</f>
        <v>-0.44000000000050932</v>
      </c>
      <c r="I23" s="73">
        <f>镇基金支出!D80</f>
        <v>0</v>
      </c>
      <c r="J23" s="70">
        <f>(I23/H23-1)*100</f>
        <v>-100</v>
      </c>
      <c r="L23" s="82"/>
    </row>
    <row r="24" spans="1:12" s="24" customFormat="1" ht="14.25">
      <c r="A24" s="93" t="s">
        <v>26</v>
      </c>
      <c r="B24" s="93"/>
      <c r="C24" s="69">
        <f>C6+C21+C22+C23</f>
        <v>5508</v>
      </c>
      <c r="D24" s="73">
        <f>D6+D21+D22+D23</f>
        <v>5745.3</v>
      </c>
      <c r="E24" s="70">
        <f>(D24/C24-1)*100</f>
        <v>4.3082788671024108</v>
      </c>
      <c r="F24" s="94" t="s">
        <v>101</v>
      </c>
      <c r="G24" s="94"/>
      <c r="H24" s="73">
        <f>H6+H22+H23+H20+H21+H19</f>
        <v>5508</v>
      </c>
      <c r="I24" s="73">
        <f>I6+I22+I23+I20+I21</f>
        <v>5745.3</v>
      </c>
      <c r="J24" s="70">
        <f>(I24/H24-1)*100</f>
        <v>4.3082788671024108</v>
      </c>
      <c r="L24" s="82"/>
    </row>
  </sheetData>
  <mergeCells count="5">
    <mergeCell ref="A2:J2"/>
    <mergeCell ref="A4:E4"/>
    <mergeCell ref="F4:J4"/>
    <mergeCell ref="A24:B24"/>
    <mergeCell ref="F24:G2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B9" sqref="B9"/>
    </sheetView>
  </sheetViews>
  <sheetFormatPr defaultColWidth="11.375" defaultRowHeight="13.5"/>
  <cols>
    <col min="1" max="1" width="10.75" style="1" customWidth="1"/>
    <col min="2" max="2" width="34" style="1" bestFit="1" customWidth="1"/>
    <col min="3" max="3" width="12.125" style="11" customWidth="1"/>
    <col min="4" max="4" width="12.375" style="11" customWidth="1"/>
    <col min="5" max="5" width="10.75" style="12" bestFit="1" customWidth="1"/>
    <col min="6" max="6" width="10.75" style="13" bestFit="1" customWidth="1"/>
    <col min="7" max="16384" width="11.375" style="1"/>
  </cols>
  <sheetData>
    <row r="1" spans="1:8" ht="14.25">
      <c r="A1" s="10" t="s">
        <v>118</v>
      </c>
    </row>
    <row r="2" spans="1:8" ht="25.5">
      <c r="A2" s="91" t="s">
        <v>114</v>
      </c>
      <c r="B2" s="91"/>
      <c r="C2" s="91"/>
      <c r="D2" s="91"/>
      <c r="E2" s="91"/>
      <c r="F2" s="91"/>
    </row>
    <row r="3" spans="1:8">
      <c r="F3" s="14" t="s">
        <v>0</v>
      </c>
    </row>
    <row r="4" spans="1:8" s="9" customFormat="1" ht="27.75">
      <c r="A4" s="15" t="s">
        <v>1</v>
      </c>
      <c r="B4" s="15" t="s">
        <v>2</v>
      </c>
      <c r="C4" s="16" t="s">
        <v>27</v>
      </c>
      <c r="D4" s="16" t="s">
        <v>28</v>
      </c>
      <c r="E4" s="17" t="s">
        <v>3</v>
      </c>
      <c r="F4" s="18" t="s">
        <v>4</v>
      </c>
    </row>
    <row r="5" spans="1:8" s="24" customFormat="1" ht="14.25">
      <c r="A5" s="19" t="s">
        <v>5</v>
      </c>
      <c r="B5" s="20"/>
      <c r="C5" s="21">
        <f>C6+C7+C13+C16+C17+C18</f>
        <v>3613</v>
      </c>
      <c r="D5" s="21">
        <f>D6+D7+D13+D16+D17+D18</f>
        <v>5100</v>
      </c>
      <c r="E5" s="22">
        <f>D5-C5</f>
        <v>1487</v>
      </c>
      <c r="F5" s="23">
        <f>E5/C5*100</f>
        <v>41.156933296429557</v>
      </c>
      <c r="H5" s="84"/>
    </row>
    <row r="6" spans="1:8" s="24" customFormat="1" ht="14.25">
      <c r="A6" s="25">
        <v>1030147</v>
      </c>
      <c r="B6" s="26" t="s">
        <v>6</v>
      </c>
      <c r="C6" s="27"/>
      <c r="D6" s="27"/>
      <c r="E6" s="22">
        <f t="shared" ref="E6:E27" si="0">D6-C6</f>
        <v>0</v>
      </c>
      <c r="F6" s="23" t="e">
        <f t="shared" ref="F6:F27" si="1">E6/C6*100</f>
        <v>#DIV/0!</v>
      </c>
      <c r="H6" s="85"/>
    </row>
    <row r="7" spans="1:8" s="24" customFormat="1" ht="14.25">
      <c r="A7" s="25">
        <v>1030148</v>
      </c>
      <c r="B7" s="26" t="s">
        <v>7</v>
      </c>
      <c r="C7" s="27">
        <f>SUM(C8:C12)</f>
        <v>3313</v>
      </c>
      <c r="D7" s="27">
        <f>SUM(D8:D12)</f>
        <v>5000</v>
      </c>
      <c r="E7" s="22">
        <f t="shared" si="0"/>
        <v>1687</v>
      </c>
      <c r="F7" s="23">
        <f t="shared" si="1"/>
        <v>50.920615756112284</v>
      </c>
      <c r="H7" s="85"/>
    </row>
    <row r="8" spans="1:8">
      <c r="A8" s="28">
        <v>103014801</v>
      </c>
      <c r="B8" s="29" t="s">
        <v>8</v>
      </c>
      <c r="C8" s="30">
        <v>3313</v>
      </c>
      <c r="D8" s="30">
        <v>5000</v>
      </c>
      <c r="E8" s="31">
        <f t="shared" si="0"/>
        <v>1687</v>
      </c>
      <c r="F8" s="32">
        <f t="shared" si="1"/>
        <v>50.920615756112284</v>
      </c>
      <c r="H8" s="86"/>
    </row>
    <row r="9" spans="1:8">
      <c r="A9" s="28">
        <v>103014802</v>
      </c>
      <c r="B9" s="29" t="s">
        <v>9</v>
      </c>
      <c r="C9" s="30"/>
      <c r="D9" s="30"/>
      <c r="E9" s="31">
        <f t="shared" si="0"/>
        <v>0</v>
      </c>
      <c r="F9" s="32" t="e">
        <f t="shared" si="1"/>
        <v>#DIV/0!</v>
      </c>
      <c r="H9" s="86"/>
    </row>
    <row r="10" spans="1:8" s="10" customFormat="1" ht="14.25">
      <c r="A10" s="28">
        <v>103014803</v>
      </c>
      <c r="B10" s="29" t="s">
        <v>10</v>
      </c>
      <c r="C10" s="30"/>
      <c r="D10" s="30"/>
      <c r="E10" s="31">
        <f t="shared" si="0"/>
        <v>0</v>
      </c>
      <c r="F10" s="32" t="e">
        <f t="shared" si="1"/>
        <v>#DIV/0!</v>
      </c>
      <c r="H10" s="85"/>
    </row>
    <row r="11" spans="1:8" s="10" customFormat="1" ht="14.25">
      <c r="A11" s="28">
        <v>103014898</v>
      </c>
      <c r="B11" s="29" t="s">
        <v>11</v>
      </c>
      <c r="C11" s="30"/>
      <c r="D11" s="30"/>
      <c r="E11" s="31">
        <f t="shared" si="0"/>
        <v>0</v>
      </c>
      <c r="F11" s="32" t="e">
        <f t="shared" si="1"/>
        <v>#DIV/0!</v>
      </c>
      <c r="H11" s="85"/>
    </row>
    <row r="12" spans="1:8" s="10" customFormat="1" ht="14.25">
      <c r="A12" s="28">
        <v>103014899</v>
      </c>
      <c r="B12" s="29" t="s">
        <v>12</v>
      </c>
      <c r="C12" s="30"/>
      <c r="D12" s="30"/>
      <c r="E12" s="31">
        <f t="shared" si="0"/>
        <v>0</v>
      </c>
      <c r="F12" s="32"/>
      <c r="H12" s="85"/>
    </row>
    <row r="13" spans="1:8" s="24" customFormat="1" ht="14.25">
      <c r="A13" s="25">
        <v>1030155</v>
      </c>
      <c r="B13" s="26" t="s">
        <v>13</v>
      </c>
      <c r="C13" s="27">
        <f>C14+C15</f>
        <v>0</v>
      </c>
      <c r="D13" s="27">
        <f>D14+D15</f>
        <v>0</v>
      </c>
      <c r="E13" s="22">
        <f t="shared" si="0"/>
        <v>0</v>
      </c>
      <c r="F13" s="23" t="e">
        <f t="shared" si="1"/>
        <v>#DIV/0!</v>
      </c>
      <c r="H13" s="85"/>
    </row>
    <row r="14" spans="1:8">
      <c r="A14" s="28">
        <v>103015501</v>
      </c>
      <c r="B14" s="29" t="s">
        <v>14</v>
      </c>
      <c r="C14" s="30"/>
      <c r="D14" s="30"/>
      <c r="E14" s="31">
        <f t="shared" si="0"/>
        <v>0</v>
      </c>
      <c r="F14" s="32" t="e">
        <f t="shared" si="1"/>
        <v>#DIV/0!</v>
      </c>
      <c r="H14" s="86"/>
    </row>
    <row r="15" spans="1:8">
      <c r="A15" s="28">
        <v>103015502</v>
      </c>
      <c r="B15" s="29" t="s">
        <v>15</v>
      </c>
      <c r="C15" s="30"/>
      <c r="D15" s="30"/>
      <c r="E15" s="31">
        <f t="shared" si="0"/>
        <v>0</v>
      </c>
      <c r="F15" s="32" t="e">
        <f t="shared" si="1"/>
        <v>#DIV/0!</v>
      </c>
      <c r="H15" s="86"/>
    </row>
    <row r="16" spans="1:8" s="24" customFormat="1" ht="14.25">
      <c r="A16" s="25">
        <v>1030156</v>
      </c>
      <c r="B16" s="26" t="s">
        <v>16</v>
      </c>
      <c r="C16" s="27"/>
      <c r="D16" s="27"/>
      <c r="E16" s="22">
        <f t="shared" si="0"/>
        <v>0</v>
      </c>
      <c r="F16" s="23" t="e">
        <f t="shared" si="1"/>
        <v>#DIV/0!</v>
      </c>
      <c r="H16" s="85"/>
    </row>
    <row r="17" spans="1:8" s="24" customFormat="1" ht="14.25">
      <c r="A17" s="25">
        <v>1030178</v>
      </c>
      <c r="B17" s="26" t="s">
        <v>17</v>
      </c>
      <c r="C17" s="27">
        <v>300</v>
      </c>
      <c r="D17" s="27">
        <v>100</v>
      </c>
      <c r="E17" s="22">
        <f t="shared" si="0"/>
        <v>-200</v>
      </c>
      <c r="F17" s="23">
        <f t="shared" si="1"/>
        <v>-66.666666666666657</v>
      </c>
      <c r="H17" s="85"/>
    </row>
    <row r="18" spans="1:8" s="24" customFormat="1" ht="27">
      <c r="A18" s="25">
        <v>1030180</v>
      </c>
      <c r="B18" s="33" t="s">
        <v>18</v>
      </c>
      <c r="C18" s="27"/>
      <c r="D18" s="22">
        <v>0</v>
      </c>
      <c r="E18" s="22">
        <f t="shared" si="0"/>
        <v>0</v>
      </c>
      <c r="F18" s="23" t="e">
        <f t="shared" si="1"/>
        <v>#DIV/0!</v>
      </c>
      <c r="H18" s="85"/>
    </row>
    <row r="19" spans="1:8" s="24" customFormat="1" ht="14.25">
      <c r="A19" s="26" t="s">
        <v>19</v>
      </c>
      <c r="B19" s="26"/>
      <c r="C19" s="27">
        <f>C20</f>
        <v>1895</v>
      </c>
      <c r="D19" s="27">
        <f>D20</f>
        <v>645.29999999999995</v>
      </c>
      <c r="E19" s="22">
        <f t="shared" si="0"/>
        <v>-1249.7</v>
      </c>
      <c r="F19" s="23">
        <f t="shared" si="1"/>
        <v>-65.947229551451187</v>
      </c>
      <c r="H19" s="85"/>
    </row>
    <row r="20" spans="1:8">
      <c r="A20" s="28">
        <v>11004</v>
      </c>
      <c r="B20" s="29" t="s">
        <v>20</v>
      </c>
      <c r="C20" s="34">
        <f>C21+C22</f>
        <v>1895</v>
      </c>
      <c r="D20" s="34">
        <f>D21+D22</f>
        <v>645.29999999999995</v>
      </c>
      <c r="E20" s="31">
        <f t="shared" si="0"/>
        <v>-1249.7</v>
      </c>
      <c r="F20" s="32">
        <f t="shared" si="1"/>
        <v>-65.947229551451187</v>
      </c>
      <c r="H20" s="86"/>
    </row>
    <row r="21" spans="1:8">
      <c r="A21" s="28">
        <v>1100401</v>
      </c>
      <c r="B21" s="29" t="s">
        <v>21</v>
      </c>
      <c r="C21" s="34">
        <v>1885</v>
      </c>
      <c r="D21" s="34">
        <v>645.29999999999995</v>
      </c>
      <c r="E21" s="31">
        <f t="shared" si="0"/>
        <v>-1239.7</v>
      </c>
      <c r="F21" s="32">
        <f t="shared" si="1"/>
        <v>-65.766578249336874</v>
      </c>
      <c r="H21" s="86"/>
    </row>
    <row r="22" spans="1:8">
      <c r="A22" s="28">
        <v>1100403</v>
      </c>
      <c r="B22" s="29" t="s">
        <v>29</v>
      </c>
      <c r="C22" s="34">
        <v>10</v>
      </c>
      <c r="D22" s="34"/>
      <c r="E22" s="31">
        <f t="shared" si="0"/>
        <v>-10</v>
      </c>
      <c r="F22" s="32">
        <f t="shared" si="1"/>
        <v>-100</v>
      </c>
      <c r="H22" s="86"/>
    </row>
    <row r="23" spans="1:8" s="24" customFormat="1" ht="14.25">
      <c r="A23" s="25" t="s">
        <v>22</v>
      </c>
      <c r="B23" s="25"/>
      <c r="C23" s="35">
        <f>C24</f>
        <v>0</v>
      </c>
      <c r="D23" s="35">
        <f>D24</f>
        <v>0</v>
      </c>
      <c r="E23" s="22">
        <f t="shared" si="0"/>
        <v>0</v>
      </c>
      <c r="F23" s="23" t="e">
        <f t="shared" si="1"/>
        <v>#DIV/0!</v>
      </c>
      <c r="H23" s="85"/>
    </row>
    <row r="24" spans="1:8">
      <c r="A24" s="28">
        <v>1100802</v>
      </c>
      <c r="B24" s="29" t="s">
        <v>23</v>
      </c>
      <c r="C24" s="34"/>
      <c r="D24" s="34"/>
      <c r="E24" s="31">
        <f t="shared" si="0"/>
        <v>0</v>
      </c>
      <c r="F24" s="32" t="e">
        <f t="shared" si="1"/>
        <v>#DIV/0!</v>
      </c>
      <c r="H24" s="86"/>
    </row>
    <row r="25" spans="1:8" s="24" customFormat="1" ht="14.25">
      <c r="A25" s="25" t="s">
        <v>24</v>
      </c>
      <c r="B25" s="26"/>
      <c r="C25" s="35">
        <f>C26</f>
        <v>0</v>
      </c>
      <c r="D25" s="35">
        <f>D26</f>
        <v>0</v>
      </c>
      <c r="E25" s="22">
        <f t="shared" si="0"/>
        <v>0</v>
      </c>
      <c r="F25" s="23" t="e">
        <f t="shared" si="1"/>
        <v>#DIV/0!</v>
      </c>
      <c r="H25" s="85"/>
    </row>
    <row r="26" spans="1:8" s="10" customFormat="1" ht="14.25">
      <c r="A26" s="28">
        <v>1101102</v>
      </c>
      <c r="B26" s="29" t="s">
        <v>25</v>
      </c>
      <c r="C26" s="34"/>
      <c r="D26" s="34"/>
      <c r="E26" s="31">
        <f t="shared" si="0"/>
        <v>0</v>
      </c>
      <c r="F26" s="32" t="e">
        <f t="shared" si="1"/>
        <v>#DIV/0!</v>
      </c>
      <c r="H26" s="85"/>
    </row>
    <row r="27" spans="1:8" s="24" customFormat="1" ht="14.25">
      <c r="A27" s="95" t="s">
        <v>26</v>
      </c>
      <c r="B27" s="96"/>
      <c r="C27" s="35">
        <f>C5+C19+C23+C25</f>
        <v>5508</v>
      </c>
      <c r="D27" s="35">
        <f>D5+D19+D23+D25</f>
        <v>5745.3</v>
      </c>
      <c r="E27" s="22">
        <f t="shared" si="0"/>
        <v>237.30000000000018</v>
      </c>
      <c r="F27" s="23">
        <f t="shared" si="1"/>
        <v>4.3082788671024002</v>
      </c>
      <c r="H27" s="85"/>
    </row>
    <row r="28" spans="1:8" s="24" customFormat="1" ht="14.25">
      <c r="A28" s="36"/>
      <c r="B28" s="36"/>
      <c r="C28" s="36"/>
      <c r="D28" s="36"/>
      <c r="E28" s="36"/>
      <c r="F28" s="36"/>
    </row>
    <row r="29" spans="1:8" ht="14.25">
      <c r="A29" s="37"/>
      <c r="B29" s="37"/>
      <c r="C29" s="37"/>
      <c r="D29" s="37"/>
      <c r="E29" s="37"/>
      <c r="F29" s="37"/>
    </row>
    <row r="30" spans="1:8">
      <c r="B30" s="38"/>
      <c r="C30" s="39"/>
      <c r="D30" s="39"/>
      <c r="E30" s="40"/>
      <c r="F30" s="41"/>
    </row>
  </sheetData>
  <mergeCells count="2">
    <mergeCell ref="A2:F2"/>
    <mergeCell ref="A27:B27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85" workbookViewId="0">
      <selection activeCell="G16" sqref="G16"/>
    </sheetView>
  </sheetViews>
  <sheetFormatPr defaultRowHeight="13.5"/>
  <cols>
    <col min="1" max="1" width="10.25" style="1" customWidth="1"/>
    <col min="2" max="2" width="36.875" style="1" customWidth="1"/>
    <col min="3" max="3" width="12.375" style="11" customWidth="1"/>
    <col min="4" max="4" width="12.5" style="11" customWidth="1"/>
    <col min="5" max="5" width="10.75" style="11" bestFit="1" customWidth="1"/>
    <col min="6" max="6" width="10.75" style="42" bestFit="1" customWidth="1"/>
    <col min="7" max="16384" width="9" style="1"/>
  </cols>
  <sheetData>
    <row r="1" spans="1:8" ht="14.25">
      <c r="A1" s="10" t="s">
        <v>119</v>
      </c>
    </row>
    <row r="2" spans="1:8" ht="25.5">
      <c r="A2" s="91" t="s">
        <v>115</v>
      </c>
      <c r="B2" s="91"/>
      <c r="C2" s="91"/>
      <c r="D2" s="91"/>
      <c r="E2" s="91"/>
      <c r="F2" s="91"/>
    </row>
    <row r="3" spans="1:8">
      <c r="F3" s="42" t="s">
        <v>0</v>
      </c>
    </row>
    <row r="4" spans="1:8" s="45" customFormat="1" ht="27">
      <c r="A4" s="15" t="s">
        <v>1</v>
      </c>
      <c r="B4" s="15" t="s">
        <v>2</v>
      </c>
      <c r="C4" s="16" t="s">
        <v>27</v>
      </c>
      <c r="D4" s="16" t="s">
        <v>28</v>
      </c>
      <c r="E4" s="43" t="s">
        <v>3</v>
      </c>
      <c r="F4" s="44" t="s">
        <v>30</v>
      </c>
      <c r="H4" s="87"/>
    </row>
    <row r="5" spans="1:8" s="50" customFormat="1">
      <c r="A5" s="46" t="s">
        <v>31</v>
      </c>
      <c r="B5" s="47"/>
      <c r="C5" s="48">
        <f>C6+C10+C19+C37+C43+C61+C66+C49+C72</f>
        <v>5508.4400000000005</v>
      </c>
      <c r="D5" s="48">
        <f>D6+D10+D19+D37+D43+D61+D66+D49</f>
        <v>5745.3</v>
      </c>
      <c r="E5" s="48">
        <f>D5-C5</f>
        <v>236.85999999999967</v>
      </c>
      <c r="F5" s="49">
        <f>E5/C5*100</f>
        <v>4.2999469904364869</v>
      </c>
    </row>
    <row r="6" spans="1:8" s="50" customFormat="1">
      <c r="A6" s="46">
        <v>207</v>
      </c>
      <c r="B6" s="47" t="s">
        <v>32</v>
      </c>
      <c r="C6" s="48">
        <f>C7</f>
        <v>0</v>
      </c>
      <c r="D6" s="48">
        <f>D7</f>
        <v>0</v>
      </c>
      <c r="E6" s="48">
        <f t="shared" ref="E6:E77" si="0">D6-C6</f>
        <v>0</v>
      </c>
      <c r="F6" s="49" t="e">
        <f t="shared" ref="F6:F74" si="1">E6/C6*100</f>
        <v>#DIV/0!</v>
      </c>
    </row>
    <row r="7" spans="1:8" s="50" customFormat="1" ht="27">
      <c r="A7" s="46">
        <v>20707</v>
      </c>
      <c r="B7" s="47" t="s">
        <v>33</v>
      </c>
      <c r="C7" s="48">
        <f>C8+C9</f>
        <v>0</v>
      </c>
      <c r="D7" s="48">
        <f>D8+D9</f>
        <v>0</v>
      </c>
      <c r="E7" s="48">
        <f t="shared" si="0"/>
        <v>0</v>
      </c>
      <c r="F7" s="49" t="e">
        <f t="shared" si="1"/>
        <v>#DIV/0!</v>
      </c>
    </row>
    <row r="8" spans="1:8" s="55" customFormat="1">
      <c r="A8" s="51">
        <v>2070702</v>
      </c>
      <c r="B8" s="52" t="s">
        <v>34</v>
      </c>
      <c r="C8" s="53"/>
      <c r="D8" s="53"/>
      <c r="E8" s="53">
        <f t="shared" si="0"/>
        <v>0</v>
      </c>
      <c r="F8" s="54"/>
    </row>
    <row r="9" spans="1:8" s="55" customFormat="1">
      <c r="A9" s="51">
        <v>2070799</v>
      </c>
      <c r="B9" s="52" t="s">
        <v>35</v>
      </c>
      <c r="C9" s="53"/>
      <c r="D9" s="53"/>
      <c r="E9" s="53">
        <f t="shared" si="0"/>
        <v>0</v>
      </c>
      <c r="F9" s="54" t="e">
        <f t="shared" si="1"/>
        <v>#DIV/0!</v>
      </c>
    </row>
    <row r="10" spans="1:8" s="50" customFormat="1">
      <c r="A10" s="46">
        <v>208</v>
      </c>
      <c r="B10" s="47" t="s">
        <v>36</v>
      </c>
      <c r="C10" s="48">
        <f>C11+C15</f>
        <v>48.74</v>
      </c>
      <c r="D10" s="48">
        <f>D11+D15</f>
        <v>0</v>
      </c>
      <c r="E10" s="48">
        <f t="shared" si="0"/>
        <v>-48.74</v>
      </c>
      <c r="F10" s="49">
        <f t="shared" si="1"/>
        <v>-100</v>
      </c>
    </row>
    <row r="11" spans="1:8" s="50" customFormat="1">
      <c r="A11" s="46">
        <v>20822</v>
      </c>
      <c r="B11" s="47" t="s">
        <v>37</v>
      </c>
      <c r="C11" s="48">
        <f>C12+C13+C14</f>
        <v>48.74</v>
      </c>
      <c r="D11" s="48">
        <f>D12+D13+D14</f>
        <v>0</v>
      </c>
      <c r="E11" s="48">
        <f t="shared" si="0"/>
        <v>-48.74</v>
      </c>
      <c r="F11" s="49">
        <f t="shared" si="1"/>
        <v>-100</v>
      </c>
    </row>
    <row r="12" spans="1:8" s="55" customFormat="1">
      <c r="A12" s="51">
        <v>2082201</v>
      </c>
      <c r="B12" s="52" t="s">
        <v>38</v>
      </c>
      <c r="C12" s="53">
        <v>8.74</v>
      </c>
      <c r="D12" s="53"/>
      <c r="E12" s="53">
        <f t="shared" si="0"/>
        <v>-8.74</v>
      </c>
      <c r="F12" s="54">
        <f t="shared" si="1"/>
        <v>-100</v>
      </c>
    </row>
    <row r="13" spans="1:8" s="55" customFormat="1">
      <c r="A13" s="51">
        <v>2082202</v>
      </c>
      <c r="B13" s="52" t="s">
        <v>39</v>
      </c>
      <c r="C13" s="53">
        <v>40</v>
      </c>
      <c r="D13" s="53"/>
      <c r="E13" s="53">
        <f t="shared" si="0"/>
        <v>-40</v>
      </c>
      <c r="F13" s="54">
        <f t="shared" si="1"/>
        <v>-100</v>
      </c>
    </row>
    <row r="14" spans="1:8" s="55" customFormat="1">
      <c r="A14" s="51">
        <v>2082299</v>
      </c>
      <c r="B14" s="52" t="s">
        <v>40</v>
      </c>
      <c r="C14" s="53"/>
      <c r="D14" s="53"/>
      <c r="E14" s="53">
        <f t="shared" si="0"/>
        <v>0</v>
      </c>
      <c r="F14" s="56"/>
    </row>
    <row r="15" spans="1:8" s="50" customFormat="1">
      <c r="A15" s="46">
        <v>20823</v>
      </c>
      <c r="B15" s="47" t="s">
        <v>41</v>
      </c>
      <c r="C15" s="48">
        <f>C16+C17+C18</f>
        <v>0</v>
      </c>
      <c r="D15" s="48">
        <f>D16+D17+D18</f>
        <v>0</v>
      </c>
      <c r="E15" s="48">
        <f t="shared" si="0"/>
        <v>0</v>
      </c>
      <c r="F15" s="56"/>
    </row>
    <row r="16" spans="1:8" s="55" customFormat="1">
      <c r="A16" s="51">
        <v>2082301</v>
      </c>
      <c r="B16" s="52" t="s">
        <v>38</v>
      </c>
      <c r="C16" s="53"/>
      <c r="D16" s="53"/>
      <c r="E16" s="53">
        <f t="shared" si="0"/>
        <v>0</v>
      </c>
      <c r="F16" s="56"/>
    </row>
    <row r="17" spans="1:6" s="55" customFormat="1">
      <c r="A17" s="51">
        <v>2082302</v>
      </c>
      <c r="B17" s="52" t="s">
        <v>42</v>
      </c>
      <c r="C17" s="53"/>
      <c r="D17" s="53"/>
      <c r="E17" s="53">
        <f t="shared" si="0"/>
        <v>0</v>
      </c>
      <c r="F17" s="56"/>
    </row>
    <row r="18" spans="1:6" s="55" customFormat="1">
      <c r="A18" s="51">
        <v>2082399</v>
      </c>
      <c r="B18" s="52" t="s">
        <v>43</v>
      </c>
      <c r="C18" s="53"/>
      <c r="D18" s="53"/>
      <c r="E18" s="53">
        <f t="shared" si="0"/>
        <v>0</v>
      </c>
      <c r="F18" s="56"/>
    </row>
    <row r="19" spans="1:6" s="50" customFormat="1">
      <c r="A19" s="46">
        <v>212</v>
      </c>
      <c r="B19" s="47" t="s">
        <v>44</v>
      </c>
      <c r="C19" s="48">
        <f>C20+C28+C29+C33</f>
        <v>5352.1600000000008</v>
      </c>
      <c r="D19" s="48">
        <f>D20+D28+D29+D33</f>
        <v>5745.3</v>
      </c>
      <c r="E19" s="48">
        <f t="shared" si="0"/>
        <v>393.13999999999942</v>
      </c>
      <c r="F19" s="49">
        <f t="shared" si="1"/>
        <v>7.3454455771127805</v>
      </c>
    </row>
    <row r="20" spans="1:6" s="50" customFormat="1" ht="27">
      <c r="A20" s="46">
        <v>21208</v>
      </c>
      <c r="B20" s="47" t="s">
        <v>45</v>
      </c>
      <c r="C20" s="48">
        <f>SUM(C21:C27)</f>
        <v>5110.9000000000005</v>
      </c>
      <c r="D20" s="48">
        <f>SUM(D21:D27)</f>
        <v>5645.3</v>
      </c>
      <c r="E20" s="48">
        <f t="shared" si="0"/>
        <v>534.39999999999964</v>
      </c>
      <c r="F20" s="49">
        <f t="shared" si="1"/>
        <v>10.456084055645769</v>
      </c>
    </row>
    <row r="21" spans="1:6" s="55" customFormat="1">
      <c r="A21" s="51">
        <v>2120801</v>
      </c>
      <c r="B21" s="52" t="s">
        <v>46</v>
      </c>
      <c r="C21" s="53"/>
      <c r="D21" s="53"/>
      <c r="E21" s="53">
        <f t="shared" si="0"/>
        <v>0</v>
      </c>
      <c r="F21" s="54" t="e">
        <f t="shared" si="1"/>
        <v>#DIV/0!</v>
      </c>
    </row>
    <row r="22" spans="1:6" s="55" customFormat="1">
      <c r="A22" s="51">
        <v>2120802</v>
      </c>
      <c r="B22" s="52" t="s">
        <v>47</v>
      </c>
      <c r="C22" s="53"/>
      <c r="D22" s="53"/>
      <c r="E22" s="53">
        <f t="shared" si="0"/>
        <v>0</v>
      </c>
      <c r="F22" s="54" t="e">
        <f t="shared" si="1"/>
        <v>#DIV/0!</v>
      </c>
    </row>
    <row r="23" spans="1:6" s="55" customFormat="1">
      <c r="A23" s="51">
        <v>2120803</v>
      </c>
      <c r="B23" s="52" t="s">
        <v>48</v>
      </c>
      <c r="C23" s="53">
        <v>9.8000000000000007</v>
      </c>
      <c r="D23" s="53"/>
      <c r="E23" s="53">
        <f t="shared" si="0"/>
        <v>-9.8000000000000007</v>
      </c>
      <c r="F23" s="54">
        <f t="shared" si="1"/>
        <v>-100</v>
      </c>
    </row>
    <row r="24" spans="1:6" s="55" customFormat="1">
      <c r="A24" s="51">
        <v>2120804</v>
      </c>
      <c r="B24" s="52" t="s">
        <v>49</v>
      </c>
      <c r="C24" s="53">
        <v>931</v>
      </c>
      <c r="D24" s="53">
        <v>475.3</v>
      </c>
      <c r="E24" s="53">
        <f t="shared" si="0"/>
        <v>-455.7</v>
      </c>
      <c r="F24" s="54">
        <f t="shared" si="1"/>
        <v>-48.94736842105263</v>
      </c>
    </row>
    <row r="25" spans="1:6" s="55" customFormat="1">
      <c r="A25" s="51">
        <v>2120805</v>
      </c>
      <c r="B25" s="52" t="s">
        <v>50</v>
      </c>
      <c r="C25" s="53"/>
      <c r="D25" s="53"/>
      <c r="E25" s="53">
        <f t="shared" si="0"/>
        <v>0</v>
      </c>
      <c r="F25" s="54" t="e">
        <f t="shared" si="1"/>
        <v>#DIV/0!</v>
      </c>
    </row>
    <row r="26" spans="1:6" s="55" customFormat="1">
      <c r="A26" s="51">
        <v>2120806</v>
      </c>
      <c r="B26" s="52" t="s">
        <v>51</v>
      </c>
      <c r="C26" s="53">
        <v>21.5</v>
      </c>
      <c r="D26" s="53">
        <v>63</v>
      </c>
      <c r="E26" s="53">
        <f t="shared" si="0"/>
        <v>41.5</v>
      </c>
      <c r="F26" s="54">
        <f t="shared" si="1"/>
        <v>193.02325581395351</v>
      </c>
    </row>
    <row r="27" spans="1:6" s="55" customFormat="1" ht="27">
      <c r="A27" s="51">
        <v>2120899</v>
      </c>
      <c r="B27" s="52" t="s">
        <v>52</v>
      </c>
      <c r="C27" s="53">
        <v>4148.6000000000004</v>
      </c>
      <c r="D27" s="53">
        <v>5107</v>
      </c>
      <c r="E27" s="53">
        <f t="shared" si="0"/>
        <v>958.39999999999964</v>
      </c>
      <c r="F27" s="54">
        <f t="shared" si="1"/>
        <v>23.10176927156148</v>
      </c>
    </row>
    <row r="28" spans="1:6" s="50" customFormat="1">
      <c r="A28" s="46">
        <v>21211</v>
      </c>
      <c r="B28" s="47" t="s">
        <v>53</v>
      </c>
      <c r="C28" s="48">
        <v>6.46</v>
      </c>
      <c r="D28" s="48"/>
      <c r="E28" s="48">
        <f t="shared" si="0"/>
        <v>-6.46</v>
      </c>
      <c r="F28" s="49">
        <f t="shared" si="1"/>
        <v>-100</v>
      </c>
    </row>
    <row r="29" spans="1:6" s="50" customFormat="1">
      <c r="A29" s="46">
        <v>21213</v>
      </c>
      <c r="B29" s="47" t="s">
        <v>54</v>
      </c>
      <c r="C29" s="48">
        <f>C30+C31+C32</f>
        <v>0</v>
      </c>
      <c r="D29" s="48">
        <f>D30+D31+D32</f>
        <v>0</v>
      </c>
      <c r="E29" s="48">
        <f t="shared" si="0"/>
        <v>0</v>
      </c>
      <c r="F29" s="49" t="e">
        <f t="shared" si="1"/>
        <v>#DIV/0!</v>
      </c>
    </row>
    <row r="30" spans="1:6" s="55" customFormat="1">
      <c r="A30" s="51">
        <v>2121301</v>
      </c>
      <c r="B30" s="52" t="s">
        <v>55</v>
      </c>
      <c r="C30" s="53"/>
      <c r="D30" s="53"/>
      <c r="E30" s="53">
        <f t="shared" si="0"/>
        <v>0</v>
      </c>
      <c r="F30" s="54" t="e">
        <f t="shared" si="1"/>
        <v>#DIV/0!</v>
      </c>
    </row>
    <row r="31" spans="1:6" s="55" customFormat="1">
      <c r="A31" s="51">
        <v>2121302</v>
      </c>
      <c r="B31" s="52" t="s">
        <v>56</v>
      </c>
      <c r="C31" s="53"/>
      <c r="D31" s="53"/>
      <c r="E31" s="53">
        <f t="shared" si="0"/>
        <v>0</v>
      </c>
      <c r="F31" s="54" t="e">
        <f t="shared" si="1"/>
        <v>#DIV/0!</v>
      </c>
    </row>
    <row r="32" spans="1:6" s="55" customFormat="1">
      <c r="A32" s="51">
        <v>2121399</v>
      </c>
      <c r="B32" s="52" t="s">
        <v>57</v>
      </c>
      <c r="C32" s="53"/>
      <c r="D32" s="53"/>
      <c r="E32" s="53">
        <f t="shared" si="0"/>
        <v>0</v>
      </c>
      <c r="F32" s="54" t="e">
        <f t="shared" si="1"/>
        <v>#DIV/0!</v>
      </c>
    </row>
    <row r="33" spans="1:6" s="50" customFormat="1">
      <c r="A33" s="46">
        <v>21214</v>
      </c>
      <c r="B33" s="47" t="s">
        <v>58</v>
      </c>
      <c r="C33" s="48">
        <f>C34+C35+C36</f>
        <v>234.8</v>
      </c>
      <c r="D33" s="48">
        <f>D34+D35+D36</f>
        <v>100</v>
      </c>
      <c r="E33" s="48">
        <f t="shared" si="0"/>
        <v>-134.80000000000001</v>
      </c>
      <c r="F33" s="49">
        <f t="shared" si="1"/>
        <v>-57.41056218057922</v>
      </c>
    </row>
    <row r="34" spans="1:6" s="55" customFormat="1">
      <c r="A34" s="51">
        <v>2121401</v>
      </c>
      <c r="B34" s="52" t="s">
        <v>59</v>
      </c>
      <c r="C34" s="53"/>
      <c r="D34" s="53"/>
      <c r="E34" s="53">
        <f t="shared" si="0"/>
        <v>0</v>
      </c>
      <c r="F34" s="54" t="e">
        <f t="shared" si="1"/>
        <v>#DIV/0!</v>
      </c>
    </row>
    <row r="35" spans="1:6" s="55" customFormat="1">
      <c r="A35" s="51">
        <v>2121402</v>
      </c>
      <c r="B35" s="52" t="s">
        <v>60</v>
      </c>
      <c r="C35" s="53"/>
      <c r="D35" s="53"/>
      <c r="E35" s="53">
        <f t="shared" si="0"/>
        <v>0</v>
      </c>
      <c r="F35" s="54"/>
    </row>
    <row r="36" spans="1:6" s="55" customFormat="1">
      <c r="A36" s="51">
        <v>2121499</v>
      </c>
      <c r="B36" s="52" t="s">
        <v>61</v>
      </c>
      <c r="C36" s="53">
        <v>234.8</v>
      </c>
      <c r="D36" s="53">
        <v>100</v>
      </c>
      <c r="E36" s="53">
        <f t="shared" si="0"/>
        <v>-134.80000000000001</v>
      </c>
      <c r="F36" s="54">
        <f t="shared" si="1"/>
        <v>-57.41056218057922</v>
      </c>
    </row>
    <row r="37" spans="1:6" s="50" customFormat="1">
      <c r="A37" s="46">
        <v>213</v>
      </c>
      <c r="B37" s="47" t="s">
        <v>62</v>
      </c>
      <c r="C37" s="48">
        <f>C38+C41</f>
        <v>60</v>
      </c>
      <c r="D37" s="48">
        <f>D38+D41</f>
        <v>0</v>
      </c>
      <c r="E37" s="48">
        <f t="shared" si="0"/>
        <v>-60</v>
      </c>
      <c r="F37" s="57">
        <f t="shared" si="1"/>
        <v>-100</v>
      </c>
    </row>
    <row r="38" spans="1:6" s="50" customFormat="1">
      <c r="A38" s="46">
        <v>21366</v>
      </c>
      <c r="B38" s="47" t="s">
        <v>63</v>
      </c>
      <c r="C38" s="48">
        <f>C39+C40</f>
        <v>0</v>
      </c>
      <c r="D38" s="48">
        <f>D39+D40</f>
        <v>0</v>
      </c>
      <c r="E38" s="48">
        <f t="shared" si="0"/>
        <v>0</v>
      </c>
      <c r="F38" s="57" t="e">
        <f t="shared" si="1"/>
        <v>#DIV/0!</v>
      </c>
    </row>
    <row r="39" spans="1:6" s="55" customFormat="1">
      <c r="A39" s="51">
        <v>2136601</v>
      </c>
      <c r="B39" s="52" t="s">
        <v>39</v>
      </c>
      <c r="C39" s="53"/>
      <c r="D39" s="53"/>
      <c r="E39" s="53">
        <f t="shared" si="0"/>
        <v>0</v>
      </c>
      <c r="F39" s="54" t="e">
        <f t="shared" si="1"/>
        <v>#DIV/0!</v>
      </c>
    </row>
    <row r="40" spans="1:6" s="50" customFormat="1">
      <c r="A40" s="51">
        <v>2136699</v>
      </c>
      <c r="B40" s="52" t="s">
        <v>64</v>
      </c>
      <c r="C40" s="53"/>
      <c r="D40" s="53"/>
      <c r="E40" s="53">
        <f t="shared" si="0"/>
        <v>0</v>
      </c>
      <c r="F40" s="54" t="e">
        <f t="shared" si="1"/>
        <v>#DIV/0!</v>
      </c>
    </row>
    <row r="41" spans="1:6" s="50" customFormat="1">
      <c r="A41" s="46">
        <v>21369</v>
      </c>
      <c r="B41" s="47" t="s">
        <v>65</v>
      </c>
      <c r="C41" s="48">
        <f>C42</f>
        <v>60</v>
      </c>
      <c r="D41" s="48">
        <f>D42</f>
        <v>0</v>
      </c>
      <c r="E41" s="48">
        <f>D41-C41</f>
        <v>-60</v>
      </c>
      <c r="F41" s="54">
        <f t="shared" si="1"/>
        <v>-100</v>
      </c>
    </row>
    <row r="42" spans="1:6" s="55" customFormat="1">
      <c r="A42" s="51">
        <v>2136902</v>
      </c>
      <c r="B42" s="52" t="s">
        <v>66</v>
      </c>
      <c r="C42" s="53">
        <v>60</v>
      </c>
      <c r="D42" s="53"/>
      <c r="E42" s="53"/>
      <c r="F42" s="54"/>
    </row>
    <row r="43" spans="1:6" s="50" customFormat="1">
      <c r="A43" s="46">
        <v>214</v>
      </c>
      <c r="B43" s="47" t="s">
        <v>67</v>
      </c>
      <c r="C43" s="48">
        <f>C44+C46</f>
        <v>0</v>
      </c>
      <c r="D43" s="48">
        <f>D44+D46</f>
        <v>0</v>
      </c>
      <c r="E43" s="48">
        <f>D43-C43</f>
        <v>0</v>
      </c>
      <c r="F43" s="49" t="e">
        <f t="shared" si="1"/>
        <v>#DIV/0!</v>
      </c>
    </row>
    <row r="44" spans="1:6" s="50" customFormat="1">
      <c r="A44" s="46">
        <v>21462</v>
      </c>
      <c r="B44" s="47" t="s">
        <v>68</v>
      </c>
      <c r="C44" s="48">
        <f>C45</f>
        <v>0</v>
      </c>
      <c r="D44" s="48">
        <f>D45</f>
        <v>0</v>
      </c>
      <c r="E44" s="48">
        <f t="shared" si="0"/>
        <v>0</v>
      </c>
      <c r="F44" s="49"/>
    </row>
    <row r="45" spans="1:6" s="55" customFormat="1">
      <c r="A45" s="51">
        <v>2146299</v>
      </c>
      <c r="B45" s="52" t="s">
        <v>69</v>
      </c>
      <c r="C45" s="53"/>
      <c r="D45" s="53"/>
      <c r="E45" s="53">
        <f t="shared" si="0"/>
        <v>0</v>
      </c>
      <c r="F45" s="54"/>
    </row>
    <row r="46" spans="1:6" s="50" customFormat="1">
      <c r="A46" s="46">
        <v>21463</v>
      </c>
      <c r="B46" s="47" t="s">
        <v>70</v>
      </c>
      <c r="C46" s="48">
        <f>SUM(C47:C48)</f>
        <v>0</v>
      </c>
      <c r="D46" s="48">
        <f>D47</f>
        <v>0</v>
      </c>
      <c r="E46" s="48">
        <f t="shared" si="0"/>
        <v>0</v>
      </c>
      <c r="F46" s="49" t="e">
        <f t="shared" si="1"/>
        <v>#DIV/0!</v>
      </c>
    </row>
    <row r="47" spans="1:6" s="55" customFormat="1">
      <c r="A47" s="51">
        <v>2146303</v>
      </c>
      <c r="B47" s="52" t="s">
        <v>71</v>
      </c>
      <c r="C47" s="53"/>
      <c r="D47" s="53"/>
      <c r="E47" s="53">
        <f t="shared" si="0"/>
        <v>0</v>
      </c>
      <c r="F47" s="56"/>
    </row>
    <row r="48" spans="1:6" s="55" customFormat="1">
      <c r="A48" s="51">
        <v>2146399</v>
      </c>
      <c r="B48" s="52" t="s">
        <v>72</v>
      </c>
      <c r="C48" s="53"/>
      <c r="D48" s="53"/>
      <c r="E48" s="53">
        <f t="shared" si="0"/>
        <v>0</v>
      </c>
      <c r="F48" s="54" t="e">
        <f t="shared" si="1"/>
        <v>#DIV/0!</v>
      </c>
    </row>
    <row r="49" spans="1:6" s="50" customFormat="1">
      <c r="A49" s="46">
        <v>229</v>
      </c>
      <c r="B49" s="47" t="s">
        <v>73</v>
      </c>
      <c r="C49" s="48">
        <f>C50+C51+C54</f>
        <v>37.54</v>
      </c>
      <c r="D49" s="48">
        <f>D50+D51+D54</f>
        <v>0</v>
      </c>
      <c r="E49" s="48">
        <f t="shared" si="0"/>
        <v>-37.54</v>
      </c>
      <c r="F49" s="49">
        <f t="shared" si="1"/>
        <v>-100</v>
      </c>
    </row>
    <row r="50" spans="1:6" s="50" customFormat="1" ht="27">
      <c r="A50" s="46">
        <v>22904</v>
      </c>
      <c r="B50" s="47" t="s">
        <v>74</v>
      </c>
      <c r="C50" s="48"/>
      <c r="D50" s="48"/>
      <c r="E50" s="48">
        <f t="shared" si="0"/>
        <v>0</v>
      </c>
      <c r="F50" s="49"/>
    </row>
    <row r="51" spans="1:6" s="50" customFormat="1">
      <c r="A51" s="46">
        <v>22908</v>
      </c>
      <c r="B51" s="47" t="s">
        <v>75</v>
      </c>
      <c r="C51" s="48">
        <f>C52+C53</f>
        <v>0</v>
      </c>
      <c r="D51" s="48">
        <f>D52+D53</f>
        <v>0</v>
      </c>
      <c r="E51" s="48">
        <f t="shared" si="0"/>
        <v>0</v>
      </c>
      <c r="F51" s="49" t="e">
        <f t="shared" si="1"/>
        <v>#DIV/0!</v>
      </c>
    </row>
    <row r="52" spans="1:6" s="55" customFormat="1">
      <c r="A52" s="51">
        <v>2290804</v>
      </c>
      <c r="B52" s="52" t="s">
        <v>76</v>
      </c>
      <c r="C52" s="53"/>
      <c r="D52" s="53"/>
      <c r="E52" s="53">
        <f t="shared" si="0"/>
        <v>0</v>
      </c>
      <c r="F52" s="54" t="e">
        <f t="shared" si="1"/>
        <v>#DIV/0!</v>
      </c>
    </row>
    <row r="53" spans="1:6" s="55" customFormat="1">
      <c r="A53" s="51">
        <v>2290805</v>
      </c>
      <c r="B53" s="52" t="s">
        <v>77</v>
      </c>
      <c r="C53" s="53"/>
      <c r="D53" s="53"/>
      <c r="E53" s="53"/>
      <c r="F53" s="54"/>
    </row>
    <row r="54" spans="1:6" s="50" customFormat="1">
      <c r="A54" s="46">
        <v>22960</v>
      </c>
      <c r="B54" s="47" t="s">
        <v>78</v>
      </c>
      <c r="C54" s="48">
        <f>SUM(C55:C60)</f>
        <v>37.54</v>
      </c>
      <c r="D54" s="48">
        <f>SUM(D55:D60)</f>
        <v>0</v>
      </c>
      <c r="E54" s="48">
        <f t="shared" si="0"/>
        <v>-37.54</v>
      </c>
      <c r="F54" s="49">
        <f t="shared" si="1"/>
        <v>-100</v>
      </c>
    </row>
    <row r="55" spans="1:6" s="55" customFormat="1">
      <c r="A55" s="51">
        <v>2296002</v>
      </c>
      <c r="B55" s="52" t="s">
        <v>79</v>
      </c>
      <c r="C55" s="53">
        <v>33.1</v>
      </c>
      <c r="D55" s="53"/>
      <c r="E55" s="53">
        <f t="shared" si="0"/>
        <v>-33.1</v>
      </c>
      <c r="F55" s="54">
        <f t="shared" si="1"/>
        <v>-100</v>
      </c>
    </row>
    <row r="56" spans="1:6" s="55" customFormat="1">
      <c r="A56" s="51">
        <v>2296003</v>
      </c>
      <c r="B56" s="52" t="s">
        <v>80</v>
      </c>
      <c r="C56" s="53">
        <v>0.5</v>
      </c>
      <c r="D56" s="53"/>
      <c r="E56" s="53">
        <f t="shared" si="0"/>
        <v>-0.5</v>
      </c>
      <c r="F56" s="54">
        <f t="shared" si="1"/>
        <v>-100</v>
      </c>
    </row>
    <row r="57" spans="1:6" s="50" customFormat="1">
      <c r="A57" s="51">
        <v>2296004</v>
      </c>
      <c r="B57" s="52" t="s">
        <v>81</v>
      </c>
      <c r="C57" s="53">
        <v>3</v>
      </c>
      <c r="D57" s="53"/>
      <c r="E57" s="53">
        <f t="shared" si="0"/>
        <v>-3</v>
      </c>
      <c r="F57" s="56">
        <f t="shared" si="1"/>
        <v>-100</v>
      </c>
    </row>
    <row r="58" spans="1:6" s="50" customFormat="1">
      <c r="A58" s="51">
        <v>2296006</v>
      </c>
      <c r="B58" s="52" t="s">
        <v>82</v>
      </c>
      <c r="C58" s="53">
        <v>0.94</v>
      </c>
      <c r="D58" s="53"/>
      <c r="E58" s="53">
        <f t="shared" si="0"/>
        <v>-0.94</v>
      </c>
      <c r="F58" s="54">
        <f t="shared" si="1"/>
        <v>-100</v>
      </c>
    </row>
    <row r="59" spans="1:6" s="50" customFormat="1">
      <c r="A59" s="51">
        <v>2296013</v>
      </c>
      <c r="B59" s="52" t="s">
        <v>83</v>
      </c>
      <c r="C59" s="53"/>
      <c r="D59" s="53"/>
      <c r="E59" s="53">
        <f t="shared" si="0"/>
        <v>0</v>
      </c>
      <c r="F59" s="56"/>
    </row>
    <row r="60" spans="1:6" s="50" customFormat="1" ht="27">
      <c r="A60" s="51">
        <v>2296099</v>
      </c>
      <c r="B60" s="52" t="s">
        <v>84</v>
      </c>
      <c r="C60" s="53"/>
      <c r="D60" s="53"/>
      <c r="E60" s="53">
        <f t="shared" si="0"/>
        <v>0</v>
      </c>
      <c r="F60" s="56"/>
    </row>
    <row r="61" spans="1:6" s="50" customFormat="1">
      <c r="A61" s="46">
        <v>232</v>
      </c>
      <c r="B61" s="47" t="s">
        <v>85</v>
      </c>
      <c r="C61" s="48">
        <f>C62</f>
        <v>0</v>
      </c>
      <c r="D61" s="48">
        <f>D62</f>
        <v>0</v>
      </c>
      <c r="E61" s="48">
        <f t="shared" si="0"/>
        <v>0</v>
      </c>
      <c r="F61" s="49" t="e">
        <f t="shared" si="1"/>
        <v>#DIV/0!</v>
      </c>
    </row>
    <row r="62" spans="1:6" s="50" customFormat="1">
      <c r="A62" s="46">
        <v>23204</v>
      </c>
      <c r="B62" s="47" t="s">
        <v>86</v>
      </c>
      <c r="C62" s="48">
        <f>SUM(C63:C65)</f>
        <v>0</v>
      </c>
      <c r="D62" s="48">
        <f>SUM(D63:D65)</f>
        <v>0</v>
      </c>
      <c r="E62" s="48">
        <f t="shared" si="0"/>
        <v>0</v>
      </c>
      <c r="F62" s="49" t="e">
        <f t="shared" si="1"/>
        <v>#DIV/0!</v>
      </c>
    </row>
    <row r="63" spans="1:6" s="55" customFormat="1">
      <c r="A63" s="51">
        <v>2320411</v>
      </c>
      <c r="B63" s="52" t="s">
        <v>87</v>
      </c>
      <c r="C63" s="53"/>
      <c r="D63" s="53"/>
      <c r="E63" s="53">
        <f t="shared" si="0"/>
        <v>0</v>
      </c>
      <c r="F63" s="54" t="e">
        <f t="shared" si="1"/>
        <v>#DIV/0!</v>
      </c>
    </row>
    <row r="64" spans="1:6" s="55" customFormat="1">
      <c r="A64" s="51">
        <v>2320431</v>
      </c>
      <c r="B64" s="52" t="s">
        <v>88</v>
      </c>
      <c r="C64" s="53"/>
      <c r="D64" s="53"/>
      <c r="E64" s="53">
        <f t="shared" si="0"/>
        <v>0</v>
      </c>
      <c r="F64" s="54" t="e">
        <f t="shared" si="1"/>
        <v>#DIV/0!</v>
      </c>
    </row>
    <row r="65" spans="1:6" s="55" customFormat="1">
      <c r="A65" s="51">
        <v>2320499</v>
      </c>
      <c r="B65" s="52" t="s">
        <v>89</v>
      </c>
      <c r="C65" s="53"/>
      <c r="D65" s="53"/>
      <c r="E65" s="53">
        <f t="shared" si="0"/>
        <v>0</v>
      </c>
      <c r="F65" s="54" t="e">
        <f t="shared" si="1"/>
        <v>#DIV/0!</v>
      </c>
    </row>
    <row r="66" spans="1:6" s="50" customFormat="1">
      <c r="A66" s="46">
        <v>233</v>
      </c>
      <c r="B66" s="47" t="s">
        <v>90</v>
      </c>
      <c r="C66" s="48">
        <f>C67</f>
        <v>0</v>
      </c>
      <c r="D66" s="48">
        <f>D67</f>
        <v>0</v>
      </c>
      <c r="E66" s="48">
        <f t="shared" si="0"/>
        <v>0</v>
      </c>
      <c r="F66" s="49" t="e">
        <f t="shared" si="1"/>
        <v>#DIV/0!</v>
      </c>
    </row>
    <row r="67" spans="1:6" s="50" customFormat="1">
      <c r="A67" s="46">
        <v>23304</v>
      </c>
      <c r="B67" s="47" t="s">
        <v>91</v>
      </c>
      <c r="C67" s="48">
        <f>SUM(C68:C70)</f>
        <v>0</v>
      </c>
      <c r="D67" s="48">
        <f>SUM(D68:D70)</f>
        <v>0</v>
      </c>
      <c r="E67" s="48">
        <f t="shared" si="0"/>
        <v>0</v>
      </c>
      <c r="F67" s="49" t="e">
        <f t="shared" si="1"/>
        <v>#DIV/0!</v>
      </c>
    </row>
    <row r="68" spans="1:6" s="55" customFormat="1" ht="27">
      <c r="A68" s="51">
        <v>2330411</v>
      </c>
      <c r="B68" s="52" t="s">
        <v>92</v>
      </c>
      <c r="C68" s="53"/>
      <c r="D68" s="53"/>
      <c r="E68" s="53">
        <f t="shared" si="0"/>
        <v>0</v>
      </c>
      <c r="F68" s="54" t="e">
        <f t="shared" si="1"/>
        <v>#DIV/0!</v>
      </c>
    </row>
    <row r="69" spans="1:6" s="55" customFormat="1">
      <c r="A69" s="51">
        <v>2330431</v>
      </c>
      <c r="B69" s="52" t="s">
        <v>107</v>
      </c>
      <c r="C69" s="53"/>
      <c r="D69" s="53"/>
      <c r="E69" s="53">
        <f t="shared" si="0"/>
        <v>0</v>
      </c>
      <c r="F69" s="54" t="e">
        <f t="shared" si="1"/>
        <v>#DIV/0!</v>
      </c>
    </row>
    <row r="70" spans="1:6" s="55" customFormat="1" ht="27">
      <c r="A70" s="51">
        <v>2330498</v>
      </c>
      <c r="B70" s="52" t="s">
        <v>108</v>
      </c>
      <c r="C70" s="53"/>
      <c r="D70" s="53"/>
      <c r="E70" s="53">
        <f t="shared" si="0"/>
        <v>0</v>
      </c>
      <c r="F70" s="54" t="e">
        <f t="shared" si="1"/>
        <v>#DIV/0!</v>
      </c>
    </row>
    <row r="71" spans="1:6" s="55" customFormat="1">
      <c r="A71" s="46">
        <v>234</v>
      </c>
      <c r="B71" s="47" t="s">
        <v>111</v>
      </c>
      <c r="C71" s="48">
        <f>C72</f>
        <v>10</v>
      </c>
      <c r="D71" s="48">
        <f>D72</f>
        <v>0</v>
      </c>
      <c r="E71" s="48"/>
      <c r="F71" s="49"/>
    </row>
    <row r="72" spans="1:6" s="55" customFormat="1">
      <c r="A72" s="46">
        <v>23401</v>
      </c>
      <c r="B72" s="47" t="s">
        <v>110</v>
      </c>
      <c r="C72" s="48">
        <f>C73</f>
        <v>10</v>
      </c>
      <c r="D72" s="48">
        <f>D73</f>
        <v>0</v>
      </c>
      <c r="E72" s="48"/>
      <c r="F72" s="49"/>
    </row>
    <row r="73" spans="1:6" s="55" customFormat="1">
      <c r="A73" s="51">
        <v>2340101</v>
      </c>
      <c r="B73" s="52" t="s">
        <v>109</v>
      </c>
      <c r="C73" s="53">
        <v>10</v>
      </c>
      <c r="D73" s="53"/>
      <c r="E73" s="53"/>
      <c r="F73" s="54"/>
    </row>
    <row r="74" spans="1:6" s="50" customFormat="1">
      <c r="A74" s="46" t="s">
        <v>93</v>
      </c>
      <c r="B74" s="47"/>
      <c r="C74" s="48">
        <f>C75</f>
        <v>0</v>
      </c>
      <c r="D74" s="48">
        <f>D75</f>
        <v>0</v>
      </c>
      <c r="E74" s="48">
        <f t="shared" si="0"/>
        <v>0</v>
      </c>
      <c r="F74" s="49" t="e">
        <f t="shared" si="1"/>
        <v>#DIV/0!</v>
      </c>
    </row>
    <row r="75" spans="1:6" s="50" customFormat="1">
      <c r="A75" s="51">
        <v>2300402</v>
      </c>
      <c r="B75" s="58" t="s">
        <v>94</v>
      </c>
      <c r="C75" s="53"/>
      <c r="D75" s="53"/>
      <c r="E75" s="53">
        <f t="shared" si="0"/>
        <v>0</v>
      </c>
      <c r="F75" s="54" t="e">
        <f t="shared" ref="F75:F77" si="2">E75/C75*100</f>
        <v>#DIV/0!</v>
      </c>
    </row>
    <row r="76" spans="1:6" s="50" customFormat="1">
      <c r="A76" s="46" t="s">
        <v>95</v>
      </c>
      <c r="B76" s="59"/>
      <c r="C76" s="48">
        <f>C77</f>
        <v>0</v>
      </c>
      <c r="D76" s="48">
        <f>D77</f>
        <v>0</v>
      </c>
      <c r="E76" s="48">
        <f t="shared" si="0"/>
        <v>0</v>
      </c>
      <c r="F76" s="49" t="e">
        <f t="shared" si="2"/>
        <v>#DIV/0!</v>
      </c>
    </row>
    <row r="77" spans="1:6" s="50" customFormat="1">
      <c r="A77" s="51">
        <v>23104</v>
      </c>
      <c r="B77" s="58" t="s">
        <v>96</v>
      </c>
      <c r="C77" s="53"/>
      <c r="D77" s="53"/>
      <c r="E77" s="53">
        <f t="shared" si="0"/>
        <v>0</v>
      </c>
      <c r="F77" s="54" t="e">
        <f t="shared" si="2"/>
        <v>#DIV/0!</v>
      </c>
    </row>
    <row r="78" spans="1:6" s="50" customFormat="1">
      <c r="A78" s="46" t="s">
        <v>97</v>
      </c>
      <c r="B78" s="47"/>
      <c r="C78" s="48">
        <f>C79</f>
        <v>0</v>
      </c>
      <c r="D78" s="48">
        <f>D79</f>
        <v>0</v>
      </c>
      <c r="E78" s="48">
        <f>D78-C78</f>
        <v>0</v>
      </c>
      <c r="F78" s="49" t="e">
        <f>E78/C78*100</f>
        <v>#DIV/0!</v>
      </c>
    </row>
    <row r="79" spans="1:6" s="55" customFormat="1">
      <c r="A79" s="51">
        <v>2300802</v>
      </c>
      <c r="B79" s="52" t="s">
        <v>98</v>
      </c>
      <c r="C79" s="60"/>
      <c r="D79" s="53"/>
      <c r="E79" s="53">
        <f>D79-C79</f>
        <v>0</v>
      </c>
      <c r="F79" s="54" t="e">
        <f>E79/C79*100</f>
        <v>#DIV/0!</v>
      </c>
    </row>
    <row r="80" spans="1:6" s="50" customFormat="1">
      <c r="A80" s="46" t="s">
        <v>99</v>
      </c>
      <c r="B80" s="47"/>
      <c r="C80" s="48">
        <f>C81</f>
        <v>-0.44000000000050932</v>
      </c>
      <c r="D80" s="48">
        <f>D81</f>
        <v>0</v>
      </c>
      <c r="E80" s="48">
        <f>D80-C80</f>
        <v>0.44000000000050932</v>
      </c>
      <c r="F80" s="49">
        <f>E80/C80*100</f>
        <v>-100</v>
      </c>
    </row>
    <row r="81" spans="1:6" s="55" customFormat="1">
      <c r="A81" s="51">
        <v>2300902</v>
      </c>
      <c r="B81" s="52" t="s">
        <v>100</v>
      </c>
      <c r="C81" s="53">
        <f>C82-C78-C76-C74-C5</f>
        <v>-0.44000000000050932</v>
      </c>
      <c r="D81" s="53"/>
      <c r="E81" s="53">
        <f>D81-C81</f>
        <v>0.44000000000050932</v>
      </c>
      <c r="F81" s="54">
        <f>E81/C81*100</f>
        <v>-100</v>
      </c>
    </row>
    <row r="82" spans="1:6" s="50" customFormat="1">
      <c r="A82" s="97" t="s">
        <v>101</v>
      </c>
      <c r="B82" s="97"/>
      <c r="C82" s="48">
        <f>镇基金收入!C27</f>
        <v>5508</v>
      </c>
      <c r="D82" s="48">
        <f>镇基金收入!D27</f>
        <v>5745.3</v>
      </c>
      <c r="E82" s="48">
        <f>D82-C82</f>
        <v>237.30000000000018</v>
      </c>
      <c r="F82" s="49">
        <f>E82/C82*100</f>
        <v>4.3082788671024002</v>
      </c>
    </row>
    <row r="83" spans="1:6" s="50" customFormat="1" ht="14.25">
      <c r="A83" s="36"/>
      <c r="B83" s="36"/>
      <c r="C83" s="36"/>
      <c r="D83" s="36"/>
      <c r="E83" s="36"/>
      <c r="F83" s="36"/>
    </row>
    <row r="84" spans="1:6" ht="14.25">
      <c r="A84" s="61"/>
      <c r="B84" s="61"/>
      <c r="C84" s="61"/>
      <c r="D84" s="61"/>
      <c r="E84" s="61"/>
      <c r="F84" s="61"/>
    </row>
  </sheetData>
  <mergeCells count="2">
    <mergeCell ref="A2:F2"/>
    <mergeCell ref="A82:B8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镇封面</vt:lpstr>
      <vt:lpstr>镇收支总表</vt:lpstr>
      <vt:lpstr>镇基金收入</vt:lpstr>
      <vt:lpstr>镇基金支出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AutoBVT</cp:lastModifiedBy>
  <cp:lastPrinted>2021-01-01T13:09:04Z</cp:lastPrinted>
  <dcterms:created xsi:type="dcterms:W3CDTF">2021-01-01T13:08:06Z</dcterms:created>
  <dcterms:modified xsi:type="dcterms:W3CDTF">2021-03-24T02:57:25Z</dcterms:modified>
</cp:coreProperties>
</file>