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 activeTab="3"/>
  </bookViews>
  <sheets>
    <sheet name="镇封面" sheetId="1" r:id="rId1"/>
    <sheet name="收支总表" sheetId="2" r:id="rId2"/>
    <sheet name="镇基金收入" sheetId="3" r:id="rId3"/>
    <sheet name="镇基金支出" sheetId="4" r:id="rId4"/>
  </sheets>
  <calcPr calcId="144525"/>
</workbook>
</file>

<file path=xl/sharedStrings.xml><?xml version="1.0" encoding="utf-8"?>
<sst xmlns="http://schemas.openxmlformats.org/spreadsheetml/2006/main" count="166" uniqueCount="118">
  <si>
    <t>附表2：</t>
  </si>
  <si>
    <t>鹤山市桃源镇2021年政府性基金收支预算表</t>
  </si>
  <si>
    <t>附件2-1：</t>
  </si>
  <si>
    <t>鹤山市桃源镇2021年政府性基金预算收支预算表</t>
  </si>
  <si>
    <t>单位：万元</t>
  </si>
  <si>
    <t>收入项目</t>
  </si>
  <si>
    <t>支出项目</t>
  </si>
  <si>
    <t>科目号</t>
  </si>
  <si>
    <t>科目名称</t>
  </si>
  <si>
    <t>2020年实绩</t>
  </si>
  <si>
    <t>2021年预算</t>
  </si>
  <si>
    <t>比上年实绩增(减)%</t>
  </si>
  <si>
    <t>一、政府性基金预算收入</t>
  </si>
  <si>
    <t>一、政府性基金预算支出</t>
  </si>
  <si>
    <t>农业土地开发资金收入</t>
  </si>
  <si>
    <t>文化体育与传媒支出</t>
  </si>
  <si>
    <t>国有土地使用权出让收入</t>
  </si>
  <si>
    <t>社会保障和就业支出</t>
  </si>
  <si>
    <t>彩票公益金收入</t>
  </si>
  <si>
    <t>城乡社区支出</t>
  </si>
  <si>
    <t>城市基础设施配套费收入</t>
  </si>
  <si>
    <t xml:space="preserve">  国有土地使用权出让收入及对应专项债务收入安排的支出</t>
  </si>
  <si>
    <t>污水处理费收入</t>
  </si>
  <si>
    <t xml:space="preserve">  农业土地开发资金安排的支出</t>
  </si>
  <si>
    <t>彩票发行机构和彩票销售机构的业务费用</t>
  </si>
  <si>
    <t xml:space="preserve">  城市基础设施配套费安排的支出</t>
  </si>
  <si>
    <t xml:space="preserve">  污水处理费安排的支出</t>
  </si>
  <si>
    <t>农林水支出</t>
  </si>
  <si>
    <t>交通运输支出</t>
  </si>
  <si>
    <t>其他支出</t>
  </si>
  <si>
    <t>债务付息支出</t>
  </si>
  <si>
    <t>债务发行费用支出</t>
  </si>
  <si>
    <t>抗疫特别国债安排的支出</t>
  </si>
  <si>
    <t>二、上解上级支出</t>
  </si>
  <si>
    <t>二、上级补助收入</t>
  </si>
  <si>
    <t>三、债务还本支出</t>
  </si>
  <si>
    <t>三、上年结余收入</t>
  </si>
  <si>
    <t>四、调出资金</t>
  </si>
  <si>
    <t>四、债务转贷收入</t>
  </si>
  <si>
    <t>五、年终结余</t>
  </si>
  <si>
    <t>收入合计</t>
  </si>
  <si>
    <t>支出合计</t>
  </si>
  <si>
    <t>附件2-2：</t>
  </si>
  <si>
    <t>鹤山市桃源镇2021年政府性基金预算收入预算表</t>
  </si>
  <si>
    <t>单位:万元</t>
  </si>
  <si>
    <t>比上年实绩增减额</t>
  </si>
  <si>
    <r>
      <rPr>
        <b/>
        <sz val="11.5"/>
        <rFont val="宋体"/>
        <charset val="134"/>
      </rPr>
      <t>比上年实绩增</t>
    </r>
    <r>
      <rPr>
        <b/>
        <sz val="11.5"/>
        <rFont val="Times New Roman"/>
        <charset val="134"/>
      </rPr>
      <t>(</t>
    </r>
    <r>
      <rPr>
        <b/>
        <sz val="11.5"/>
        <rFont val="宋体"/>
        <charset val="134"/>
      </rPr>
      <t>减</t>
    </r>
    <r>
      <rPr>
        <b/>
        <sz val="11.5"/>
        <rFont val="Times New Roman"/>
        <charset val="134"/>
      </rPr>
      <t>)</t>
    </r>
    <r>
      <rPr>
        <b/>
        <sz val="11.5"/>
        <rFont val="宋体"/>
        <charset val="134"/>
      </rPr>
      <t>%</t>
    </r>
  </si>
  <si>
    <t xml:space="preserve">  土地出让价款收入</t>
  </si>
  <si>
    <t xml:space="preserve">  补缴的土地价款</t>
  </si>
  <si>
    <t xml:space="preserve">  划拨土地收入</t>
  </si>
  <si>
    <t xml:space="preserve">  缴纳新增建设用地土地有偿使用费</t>
  </si>
  <si>
    <r>
      <rPr>
        <sz val="11.5"/>
        <rFont val="宋体"/>
        <charset val="134"/>
      </rPr>
      <t xml:space="preserve"> </t>
    </r>
    <r>
      <rPr>
        <sz val="12"/>
        <rFont val="宋体"/>
        <charset val="134"/>
      </rPr>
      <t xml:space="preserve"> 其他土地出让收入</t>
    </r>
  </si>
  <si>
    <t xml:space="preserve">  福利彩票公益金收入</t>
  </si>
  <si>
    <t xml:space="preserve">  体育彩票公益金收入</t>
  </si>
  <si>
    <t>政府性基金转移收入</t>
  </si>
  <si>
    <t xml:space="preserve">  政府性基金补助收入</t>
  </si>
  <si>
    <t xml:space="preserve">  抗疫特别国债转移支付收入</t>
  </si>
  <si>
    <t>政府性基金预算上年结余收入</t>
  </si>
  <si>
    <t>地方政府专项债务转贷收入</t>
  </si>
  <si>
    <t>附件2-3：</t>
  </si>
  <si>
    <t>鹤山市桃源镇2021年政府性基金预算支出预算表</t>
  </si>
  <si>
    <t>文化旅游体育与传媒支出</t>
  </si>
  <si>
    <t xml:space="preserve">  国家电影事业发展专项资金安排的支出</t>
  </si>
  <si>
    <t xml:space="preserve">    资助影院建设</t>
  </si>
  <si>
    <t xml:space="preserve">    其他国家电影事业发展专项资金支出</t>
  </si>
  <si>
    <t xml:space="preserve">  大中型水库移民后期扶持基金支出</t>
  </si>
  <si>
    <r>
      <rPr>
        <sz val="11.5"/>
        <rFont val="宋体"/>
        <charset val="134"/>
        <scheme val="minor"/>
      </rPr>
      <t xml:space="preserve">    </t>
    </r>
    <r>
      <rPr>
        <sz val="11.5"/>
        <rFont val="宋体"/>
        <charset val="134"/>
      </rPr>
      <t>移民补助</t>
    </r>
  </si>
  <si>
    <t xml:space="preserve">    基础设施建设和经济发展</t>
  </si>
  <si>
    <t xml:space="preserve">    其他大中型水库移民后期扶持基金支出</t>
  </si>
  <si>
    <t xml:space="preserve">  小型水库移民扶助基金安排的支出</t>
  </si>
  <si>
    <t xml:space="preserve">    其他小型水库移民扶助基金支出</t>
  </si>
  <si>
    <t xml:space="preserve">    征地和拆迁补偿支出</t>
  </si>
  <si>
    <t xml:space="preserve">    土地开发支出</t>
  </si>
  <si>
    <t xml:space="preserve">    城市建设支出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</si>
  <si>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</si>
  <si>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</si>
  <si>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</si>
  <si>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其他国有土地使用权出让收入安排的支出</t>
  </si>
  <si>
    <t xml:space="preserve">    城市公共设施</t>
  </si>
  <si>
    <t xml:space="preserve">    城市环境卫生</t>
  </si>
  <si>
    <t xml:space="preserve">    其他城市基础设施配套费安排的支出</t>
  </si>
  <si>
    <t xml:space="preserve">    污水处理设施建设和运营</t>
  </si>
  <si>
    <t xml:space="preserve">    代征手续费</t>
  </si>
  <si>
    <t xml:space="preserve">    其他污水处理费安排的支出</t>
  </si>
  <si>
    <t xml:space="preserve">  大中型水库库区基金安排的支出</t>
  </si>
  <si>
    <t xml:space="preserve">    其他大中型水库库区基金支出</t>
  </si>
  <si>
    <t xml:space="preserve">  国家重大水利工程建设基金收入</t>
  </si>
  <si>
    <t xml:space="preserve">    三峡工程后续工作</t>
  </si>
  <si>
    <t xml:space="preserve">  车辆通行费安排的支出</t>
  </si>
  <si>
    <t xml:space="preserve">    其他车辆通行费安排的支出</t>
  </si>
  <si>
    <t xml:space="preserve">  港口建设费安排的支出</t>
  </si>
  <si>
    <t xml:space="preserve">    航运保障系统建设</t>
  </si>
  <si>
    <t xml:space="preserve">    其他港口建设费安排的支出</t>
  </si>
  <si>
    <t xml:space="preserve">  其他政府性基金及对应专项债务收入安排的支出</t>
  </si>
  <si>
    <t xml:space="preserve">  彩票发行销售机构业务费安排的支出</t>
  </si>
  <si>
    <t xml:space="preserve">    福利彩票销售机构的业务费支出</t>
  </si>
  <si>
    <t xml:space="preserve">    体育彩票销售机构的业务费支出</t>
  </si>
  <si>
    <t xml:space="preserve">  彩票公益金安排的支出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</si>
  <si>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</si>
  <si>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</si>
  <si>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</si>
  <si>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用于残疾人事业的彩票公益金支出</t>
  </si>
  <si>
    <t xml:space="preserve">    用于城乡医疗救助的彩票公益金支出</t>
  </si>
  <si>
    <t xml:space="preserve">    用于其他社会公益事业的彩票公益金支出</t>
  </si>
  <si>
    <t xml:space="preserve">  地方政府专项债务付息支出</t>
  </si>
  <si>
    <t xml:space="preserve">    国有土地使用权出让金债务付息支出</t>
  </si>
  <si>
    <t xml:space="preserve">    土地储备专项债券付息支出</t>
  </si>
  <si>
    <t xml:space="preserve">    其他政府性基金债务付息支出</t>
  </si>
  <si>
    <t xml:space="preserve">  地方政府专项债务发行费用支出</t>
  </si>
  <si>
    <t xml:space="preserve">   国有土地使用权出让金债务发行费用支出</t>
  </si>
  <si>
    <t xml:space="preserve">   土地储备专项债券发行费用支出</t>
  </si>
  <si>
    <t xml:space="preserve">   其他地方自行试点项目收益专项债券发行费用支出</t>
  </si>
  <si>
    <t>基础设施建设</t>
  </si>
  <si>
    <t>公共卫生体系建设</t>
  </si>
  <si>
    <t xml:space="preserve">    政府性基金上解支出</t>
  </si>
  <si>
    <t xml:space="preserve">  地方政府专项债务还本支出</t>
  </si>
  <si>
    <t xml:space="preserve">    政府性基金预算调出资金</t>
  </si>
  <si>
    <t xml:space="preserve">   政府性基金年终结余</t>
  </si>
</sst>
</file>

<file path=xl/styles.xml><?xml version="1.0" encoding="utf-8"?>
<styleSheet xmlns="http://schemas.openxmlformats.org/spreadsheetml/2006/main">
  <numFmts count="7">
    <numFmt numFmtId="176" formatCode="#,##0_ "/>
    <numFmt numFmtId="177" formatCode="#,##0.00_ "/>
    <numFmt numFmtId="44" formatCode="_ &quot;￥&quot;* #,##0.00_ ;_ &quot;￥&quot;* \-#,##0.00_ ;_ &quot;￥&quot;* &quot;-&quot;??_ ;_ @_ "/>
    <numFmt numFmtId="178" formatCode="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</font>
    <font>
      <b/>
      <sz val="20"/>
      <name val="黑体"/>
      <charset val="134"/>
    </font>
    <font>
      <b/>
      <sz val="11.5"/>
      <name val="宋体"/>
      <charset val="134"/>
    </font>
    <font>
      <b/>
      <sz val="11.5"/>
      <name val="宋体"/>
      <charset val="134"/>
      <scheme val="minor"/>
    </font>
    <font>
      <sz val="11.5"/>
      <name val="宋体"/>
      <charset val="134"/>
      <scheme val="minor"/>
    </font>
    <font>
      <b/>
      <sz val="12"/>
      <name val="宋体"/>
      <charset val="134"/>
    </font>
    <font>
      <sz val="11.5"/>
      <name val="宋体"/>
      <charset val="134"/>
    </font>
    <font>
      <b/>
      <sz val="11.5"/>
      <name val="黑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2"/>
      <name val="Times New Roman"/>
      <charset val="134"/>
    </font>
    <font>
      <b/>
      <sz val="26"/>
      <name val="黑体"/>
      <charset val="134"/>
    </font>
    <font>
      <b/>
      <sz val="20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.5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6" fillId="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8" borderId="12" applyNumberFormat="0" applyFont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6" borderId="13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41" fontId="0" fillId="0" borderId="0" xfId="0" applyNumberFormat="1" applyFill="1" applyAlignment="1">
      <alignment horizontal="right" vertical="center"/>
    </xf>
    <xf numFmtId="10" fontId="0" fillId="0" borderId="0" xfId="0" applyNumberFormat="1" applyFill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NumberFormat="1" applyFont="1" applyAlignment="1">
      <alignment horizontal="center" vertical="center"/>
    </xf>
    <xf numFmtId="41" fontId="4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1" fontId="5" fillId="0" borderId="2" xfId="0" applyNumberFormat="1" applyFont="1" applyFill="1" applyBorder="1" applyAlignment="1">
      <alignment horizontal="center" vertical="center" wrapText="1"/>
    </xf>
    <xf numFmtId="41" fontId="2" fillId="0" borderId="1" xfId="0" applyNumberFormat="1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41" fontId="6" fillId="0" borderId="1" xfId="8" applyNumberFormat="1" applyFont="1" applyFill="1" applyBorder="1" applyAlignment="1">
      <alignment horizontal="right" vertical="center"/>
    </xf>
    <xf numFmtId="177" fontId="6" fillId="0" borderId="1" xfId="8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41" fontId="7" fillId="0" borderId="1" xfId="8" applyNumberFormat="1" applyFont="1" applyFill="1" applyBorder="1" applyAlignment="1">
      <alignment horizontal="right" vertical="center"/>
    </xf>
    <xf numFmtId="177" fontId="7" fillId="0" borderId="1" xfId="8" applyNumberFormat="1" applyFont="1" applyFill="1" applyBorder="1" applyAlignment="1">
      <alignment horizontal="right" vertical="center" wrapText="1"/>
    </xf>
    <xf numFmtId="43" fontId="6" fillId="0" borderId="1" xfId="8" applyNumberFormat="1" applyFont="1" applyFill="1" applyBorder="1" applyAlignment="1">
      <alignment horizontal="right" vertical="center" wrapText="1"/>
    </xf>
    <xf numFmtId="43" fontId="7" fillId="0" borderId="1" xfId="8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41" fontId="7" fillId="0" borderId="1" xfId="8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41" fontId="8" fillId="0" borderId="3" xfId="0" applyNumberFormat="1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41" fontId="8" fillId="0" borderId="0" xfId="0" applyNumberFormat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/>
    </xf>
    <xf numFmtId="43" fontId="0" fillId="0" borderId="0" xfId="11" applyNumberFormat="1" applyFont="1" applyFill="1" applyAlignment="1">
      <alignment horizontal="right" vertical="center"/>
    </xf>
    <xf numFmtId="43" fontId="4" fillId="0" borderId="0" xfId="0" applyNumberFormat="1" applyFont="1" applyAlignment="1">
      <alignment horizontal="center" vertical="center"/>
    </xf>
    <xf numFmtId="43" fontId="9" fillId="0" borderId="0" xfId="11" applyNumberFormat="1" applyFont="1" applyFill="1" applyAlignment="1">
      <alignment horizontal="right" vertical="center"/>
    </xf>
    <xf numFmtId="43" fontId="5" fillId="0" borderId="2" xfId="11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41" fontId="5" fillId="0" borderId="2" xfId="8" applyNumberFormat="1" applyFont="1" applyFill="1" applyBorder="1" applyAlignment="1">
      <alignment horizontal="right" vertical="center" wrapText="1"/>
    </xf>
    <xf numFmtId="41" fontId="5" fillId="0" borderId="1" xfId="8" applyNumberFormat="1" applyFont="1" applyFill="1" applyBorder="1" applyAlignment="1">
      <alignment horizontal="right" vertical="center" wrapText="1"/>
    </xf>
    <xf numFmtId="43" fontId="5" fillId="0" borderId="1" xfId="8" applyNumberFormat="1" applyFont="1" applyFill="1" applyBorder="1" applyAlignment="1">
      <alignment horizontal="right" vertical="center" wrapText="1"/>
    </xf>
    <xf numFmtId="176" fontId="8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176" fontId="3" fillId="0" borderId="0" xfId="0" applyNumberFormat="1" applyFont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41" fontId="9" fillId="0" borderId="1" xfId="8" applyNumberFormat="1" applyFont="1" applyFill="1" applyBorder="1" applyAlignment="1">
      <alignment horizontal="right" vertical="center" wrapText="1"/>
    </xf>
    <xf numFmtId="43" fontId="9" fillId="0" borderId="1" xfId="8" applyNumberFormat="1" applyFont="1" applyFill="1" applyBorder="1" applyAlignment="1">
      <alignment horizontal="right" vertical="center" wrapText="1"/>
    </xf>
    <xf numFmtId="176" fontId="0" fillId="0" borderId="0" xfId="0" applyNumberFormat="1" applyFont="1" applyAlignment="1">
      <alignment vertical="center"/>
    </xf>
    <xf numFmtId="0" fontId="5" fillId="0" borderId="1" xfId="0" applyFont="1" applyBorder="1" applyAlignment="1">
      <alignment vertical="center" wrapText="1"/>
    </xf>
    <xf numFmtId="41" fontId="9" fillId="0" borderId="1" xfId="8" applyNumberFormat="1" applyFont="1" applyFill="1" applyBorder="1" applyAlignment="1">
      <alignment horizontal="right" vertical="center"/>
    </xf>
    <xf numFmtId="41" fontId="5" fillId="0" borderId="1" xfId="8" applyNumberFormat="1" applyFont="1" applyFill="1" applyBorder="1" applyAlignment="1">
      <alignment horizontal="right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43" fontId="8" fillId="0" borderId="3" xfId="0" applyNumberFormat="1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41" fontId="8" fillId="0" borderId="0" xfId="0" applyNumberFormat="1" applyFont="1" applyAlignment="1">
      <alignment vertical="center" wrapText="1"/>
    </xf>
    <xf numFmtId="43" fontId="8" fillId="0" borderId="0" xfId="0" applyNumberFormat="1" applyFont="1" applyAlignment="1">
      <alignment vertical="center" wrapText="1"/>
    </xf>
    <xf numFmtId="0" fontId="11" fillId="0" borderId="0" xfId="0" applyFont="1" applyAlignment="1">
      <alignment vertical="center"/>
    </xf>
    <xf numFmtId="41" fontId="11" fillId="0" borderId="0" xfId="0" applyNumberFormat="1" applyFont="1" applyFill="1" applyAlignment="1">
      <alignment horizontal="right" vertical="center"/>
    </xf>
    <xf numFmtId="43" fontId="11" fillId="0" borderId="0" xfId="11" applyNumberFormat="1" applyFont="1" applyFill="1" applyAlignment="1">
      <alignment horizontal="right" vertical="center"/>
    </xf>
    <xf numFmtId="0" fontId="0" fillId="0" borderId="0" xfId="0" applyFill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0" xfId="0" applyNumberFormat="1" applyFill="1" applyAlignment="1">
      <alignment vertical="center"/>
    </xf>
    <xf numFmtId="41" fontId="0" fillId="0" borderId="0" xfId="0" applyNumberFormat="1" applyFill="1" applyAlignment="1">
      <alignment vertical="center"/>
    </xf>
    <xf numFmtId="0" fontId="0" fillId="0" borderId="0" xfId="0" applyAlignment="1"/>
    <xf numFmtId="0" fontId="8" fillId="0" borderId="1" xfId="0" applyFont="1" applyFill="1" applyBorder="1" applyAlignment="1">
      <alignment horizontal="center" vertical="center"/>
    </xf>
    <xf numFmtId="41" fontId="8" fillId="0" borderId="1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1" fontId="5" fillId="0" borderId="1" xfId="0" applyNumberFormat="1" applyFont="1" applyBorder="1" applyAlignment="1">
      <alignment vertical="center"/>
    </xf>
    <xf numFmtId="43" fontId="5" fillId="0" borderId="1" xfId="8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41" fontId="5" fillId="0" borderId="1" xfId="0" applyNumberFormat="1" applyFont="1" applyFill="1" applyBorder="1" applyAlignment="1">
      <alignment vertical="center"/>
    </xf>
    <xf numFmtId="41" fontId="9" fillId="0" borderId="1" xfId="0" applyNumberFormat="1" applyFont="1" applyFill="1" applyBorder="1" applyAlignment="1">
      <alignment vertical="center"/>
    </xf>
    <xf numFmtId="43" fontId="9" fillId="0" borderId="1" xfId="8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 wrapText="1"/>
    </xf>
    <xf numFmtId="41" fontId="7" fillId="0" borderId="1" xfId="8" applyNumberFormat="1" applyFont="1" applyFill="1" applyBorder="1" applyAlignment="1">
      <alignment vertical="center"/>
    </xf>
    <xf numFmtId="178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/>
    </xf>
    <xf numFmtId="176" fontId="9" fillId="0" borderId="1" xfId="0" applyNumberFormat="1" applyFont="1" applyBorder="1" applyAlignment="1">
      <alignment vertical="center"/>
    </xf>
    <xf numFmtId="176" fontId="9" fillId="0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vertical="center"/>
    </xf>
    <xf numFmtId="0" fontId="0" fillId="0" borderId="0" xfId="0" applyFill="1" applyAlignment="1"/>
    <xf numFmtId="0" fontId="8" fillId="0" borderId="0" xfId="0" applyFont="1" applyAlignment="1"/>
    <xf numFmtId="49" fontId="13" fillId="0" borderId="0" xfId="0" applyNumberFormat="1" applyFont="1" applyAlignment="1">
      <alignment horizontal="center" vertical="center" wrapText="1"/>
    </xf>
    <xf numFmtId="49" fontId="13" fillId="0" borderId="0" xfId="0" applyNumberFormat="1" applyFont="1" applyAlignment="1">
      <alignment vertical="center" wrapText="1"/>
    </xf>
    <xf numFmtId="49" fontId="14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shrinkToFit="1"/>
    </xf>
    <xf numFmtId="0" fontId="18" fillId="0" borderId="0" xfId="0" applyFont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G19" sqref="G19"/>
    </sheetView>
  </sheetViews>
  <sheetFormatPr defaultColWidth="9" defaultRowHeight="13.5"/>
  <cols>
    <col min="1" max="16384" width="9" style="4"/>
  </cols>
  <sheetData>
    <row r="1" ht="15.75" spans="1:6">
      <c r="A1" s="4" t="s">
        <v>0</v>
      </c>
      <c r="B1" s="95"/>
      <c r="C1" s="95"/>
      <c r="D1" s="96"/>
      <c r="E1" s="95"/>
      <c r="F1" s="95"/>
    </row>
    <row r="2" ht="15.75" spans="2:4">
      <c r="B2" s="95"/>
      <c r="C2" s="95"/>
      <c r="D2" s="96"/>
    </row>
    <row r="3" ht="15.35" spans="1:3">
      <c r="A3" s="97"/>
      <c r="B3" s="97"/>
      <c r="C3" s="97"/>
    </row>
    <row r="4" ht="15.35" spans="1:3">
      <c r="A4" s="97"/>
      <c r="B4" s="97"/>
      <c r="C4" s="97"/>
    </row>
    <row r="5" ht="15.35" spans="1:3">
      <c r="A5" s="97"/>
      <c r="B5" s="97"/>
      <c r="C5" s="97"/>
    </row>
    <row r="6" ht="15.35" spans="1:3">
      <c r="A6" s="97"/>
      <c r="B6" s="97"/>
      <c r="C6" s="97"/>
    </row>
    <row r="7" ht="15.35" spans="1:3">
      <c r="A7" s="97"/>
      <c r="B7" s="97"/>
      <c r="C7" s="97"/>
    </row>
    <row r="8" ht="15.35" spans="1:3">
      <c r="A8" s="97"/>
      <c r="B8" s="97"/>
      <c r="C8" s="97"/>
    </row>
    <row r="9" ht="15.35" spans="1:3">
      <c r="A9" s="97"/>
      <c r="B9" s="97"/>
      <c r="C9" s="97"/>
    </row>
    <row r="10" ht="15.35" spans="1:3">
      <c r="A10" s="97"/>
      <c r="B10" s="97"/>
      <c r="C10" s="97"/>
    </row>
    <row r="11" ht="15.35" spans="1:3">
      <c r="A11" s="97"/>
      <c r="B11" s="97"/>
      <c r="C11" s="97"/>
    </row>
    <row r="12" ht="33.75" customHeight="1" spans="1:14">
      <c r="A12" s="98" t="s">
        <v>1</v>
      </c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</row>
    <row r="14" ht="25.1" spans="1:10">
      <c r="A14" s="99"/>
      <c r="B14" s="99"/>
      <c r="C14" s="99"/>
      <c r="D14" s="99"/>
      <c r="E14" s="99"/>
      <c r="F14" s="99"/>
      <c r="G14" s="99"/>
      <c r="H14" s="99"/>
      <c r="I14" s="99"/>
      <c r="J14" s="99"/>
    </row>
    <row r="15" ht="17.6" spans="1:10">
      <c r="A15" s="100"/>
      <c r="B15" s="100"/>
      <c r="C15" s="100"/>
      <c r="D15" s="100"/>
      <c r="E15" s="100"/>
      <c r="F15" s="100"/>
      <c r="G15" s="100"/>
      <c r="H15" s="100"/>
      <c r="I15" s="100"/>
      <c r="J15" s="100"/>
    </row>
    <row r="16" ht="17.6" spans="1:10">
      <c r="A16" s="100"/>
      <c r="B16" s="100"/>
      <c r="C16" s="100"/>
      <c r="D16" s="100"/>
      <c r="E16" s="100"/>
      <c r="F16" s="100"/>
      <c r="G16" s="100"/>
      <c r="H16" s="100"/>
      <c r="I16" s="100"/>
      <c r="J16" s="100"/>
    </row>
    <row r="17" ht="17.6" spans="1:10">
      <c r="A17" s="100"/>
      <c r="B17" s="100"/>
      <c r="C17" s="100"/>
      <c r="D17" s="100"/>
      <c r="E17" s="100"/>
      <c r="F17" s="100"/>
      <c r="G17" s="100"/>
      <c r="H17" s="100"/>
      <c r="I17" s="100"/>
      <c r="J17" s="100"/>
    </row>
    <row r="18" ht="17.6" spans="1:10">
      <c r="A18" s="100"/>
      <c r="B18" s="100"/>
      <c r="C18" s="101"/>
      <c r="D18" s="100"/>
      <c r="F18" s="100"/>
      <c r="G18" s="102"/>
      <c r="H18" s="102"/>
      <c r="I18" s="102"/>
      <c r="J18" s="100"/>
    </row>
    <row r="19" ht="17.6" spans="1:10">
      <c r="A19" s="100"/>
      <c r="B19" s="100"/>
      <c r="C19" s="101"/>
      <c r="D19" s="100"/>
      <c r="F19" s="100"/>
      <c r="G19" s="102"/>
      <c r="H19" s="102"/>
      <c r="I19" s="102"/>
      <c r="J19" s="100"/>
    </row>
    <row r="20" ht="17.6" spans="1:10">
      <c r="A20" s="100"/>
      <c r="B20" s="100"/>
      <c r="C20" s="101"/>
      <c r="D20" s="100"/>
      <c r="F20" s="100"/>
      <c r="G20" s="102"/>
      <c r="H20" s="102"/>
      <c r="I20" s="102"/>
      <c r="J20" s="100"/>
    </row>
    <row r="21" ht="17.6" spans="1:10">
      <c r="A21" s="100"/>
      <c r="B21" s="100"/>
      <c r="C21" s="101"/>
      <c r="D21" s="100"/>
      <c r="F21" s="100"/>
      <c r="G21" s="102"/>
      <c r="H21" s="102"/>
      <c r="I21" s="102"/>
      <c r="J21" s="100"/>
    </row>
    <row r="22" ht="17.6" spans="1:10">
      <c r="A22" s="100"/>
      <c r="B22" s="100"/>
      <c r="C22" s="100"/>
      <c r="D22" s="100"/>
      <c r="E22" s="100"/>
      <c r="F22" s="100"/>
      <c r="G22" s="100"/>
      <c r="H22" s="100"/>
      <c r="I22" s="100"/>
      <c r="J22" s="100"/>
    </row>
    <row r="23" ht="17.6" spans="1:10">
      <c r="A23" s="100"/>
      <c r="B23" s="100"/>
      <c r="C23" s="100"/>
      <c r="D23" s="100"/>
      <c r="E23" s="100"/>
      <c r="F23" s="100"/>
      <c r="G23" s="100"/>
      <c r="H23" s="100"/>
      <c r="I23" s="100"/>
      <c r="J23" s="100"/>
    </row>
    <row r="24" ht="17.6" spans="1:10">
      <c r="A24" s="100"/>
      <c r="B24" s="100"/>
      <c r="C24" s="100"/>
      <c r="D24" s="100"/>
      <c r="E24" s="100"/>
      <c r="F24" s="100"/>
      <c r="G24" s="100"/>
      <c r="H24" s="100"/>
      <c r="I24" s="100"/>
      <c r="J24" s="100"/>
    </row>
    <row r="25" ht="17.6" spans="1:10">
      <c r="A25" s="100"/>
      <c r="B25" s="100"/>
      <c r="C25" s="100"/>
      <c r="D25" s="100"/>
      <c r="E25" s="100"/>
      <c r="F25" s="100"/>
      <c r="G25" s="100"/>
      <c r="H25" s="100"/>
      <c r="I25" s="100"/>
      <c r="J25" s="100"/>
    </row>
    <row r="26" ht="17.6" spans="1:9">
      <c r="A26" s="100"/>
      <c r="B26" s="101"/>
      <c r="C26" s="100"/>
      <c r="E26" s="100"/>
      <c r="F26" s="100"/>
      <c r="G26" s="100"/>
      <c r="H26" s="100"/>
      <c r="I26" s="103"/>
    </row>
  </sheetData>
  <mergeCells count="3">
    <mergeCell ref="A12:N12"/>
    <mergeCell ref="A14:J14"/>
    <mergeCell ref="B1:C2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workbookViewId="0">
      <selection activeCell="M21" sqref="M21"/>
    </sheetView>
  </sheetViews>
  <sheetFormatPr defaultColWidth="9" defaultRowHeight="13.5"/>
  <cols>
    <col min="1" max="1" width="10.2477876106195" style="4" customWidth="1"/>
    <col min="2" max="2" width="23.5044247787611" style="4" customWidth="1"/>
    <col min="3" max="3" width="11.6283185840708" style="66" customWidth="1"/>
    <col min="4" max="4" width="11.6283185840708" style="67" customWidth="1"/>
    <col min="5" max="5" width="10.7522123893805" style="65" customWidth="1"/>
    <col min="6" max="6" width="8.87610619469027" style="65" customWidth="1"/>
    <col min="7" max="7" width="25.1238938053097" style="65" customWidth="1"/>
    <col min="8" max="9" width="12" style="68" customWidth="1"/>
    <col min="10" max="10" width="11" style="65" customWidth="1"/>
    <col min="11" max="11" width="9" style="4"/>
    <col min="12" max="12" width="9" style="69"/>
    <col min="13" max="16384" width="9" style="4"/>
  </cols>
  <sheetData>
    <row r="1" ht="15.75" spans="1:1">
      <c r="A1" s="7" t="s">
        <v>2</v>
      </c>
    </row>
    <row r="2" ht="25.1" spans="1:10">
      <c r="A2" s="8" t="s">
        <v>3</v>
      </c>
      <c r="B2" s="8"/>
      <c r="C2" s="8"/>
      <c r="D2" s="8"/>
      <c r="E2" s="8"/>
      <c r="F2" s="8"/>
      <c r="G2" s="8"/>
      <c r="H2" s="9"/>
      <c r="I2" s="9"/>
      <c r="J2" s="8"/>
    </row>
    <row r="3" spans="3:10">
      <c r="C3" s="67"/>
      <c r="J3" s="65" t="s">
        <v>4</v>
      </c>
    </row>
    <row r="4" s="65" customFormat="1" ht="15.75" spans="1:12">
      <c r="A4" s="70" t="s">
        <v>5</v>
      </c>
      <c r="B4" s="70"/>
      <c r="C4" s="70"/>
      <c r="D4" s="70"/>
      <c r="E4" s="70"/>
      <c r="F4" s="70" t="s">
        <v>6</v>
      </c>
      <c r="G4" s="70"/>
      <c r="H4" s="71"/>
      <c r="I4" s="71"/>
      <c r="J4" s="70"/>
      <c r="L4" s="93"/>
    </row>
    <row r="5" ht="28.5" spans="1:10">
      <c r="A5" s="10" t="s">
        <v>7</v>
      </c>
      <c r="B5" s="10" t="s">
        <v>8</v>
      </c>
      <c r="C5" s="72" t="s">
        <v>9</v>
      </c>
      <c r="D5" s="72" t="s">
        <v>10</v>
      </c>
      <c r="E5" s="73" t="s">
        <v>11</v>
      </c>
      <c r="F5" s="74" t="s">
        <v>7</v>
      </c>
      <c r="G5" s="74" t="s">
        <v>8</v>
      </c>
      <c r="H5" s="11" t="s">
        <v>9</v>
      </c>
      <c r="I5" s="11" t="s">
        <v>10</v>
      </c>
      <c r="J5" s="73" t="s">
        <v>11</v>
      </c>
    </row>
    <row r="6" ht="14.25" spans="1:10">
      <c r="A6" s="46" t="s">
        <v>12</v>
      </c>
      <c r="B6" s="49"/>
      <c r="C6" s="75">
        <f>SUM(C7:C12)</f>
        <v>2788</v>
      </c>
      <c r="D6" s="75">
        <f>SUM(D7:D12)</f>
        <v>4350</v>
      </c>
      <c r="E6" s="76">
        <f t="shared" ref="E6:E12" si="0">(D6/C6-1)*100</f>
        <v>56.025824964132</v>
      </c>
      <c r="F6" s="77" t="s">
        <v>13</v>
      </c>
      <c r="G6" s="78"/>
      <c r="H6" s="79">
        <f>SUM(H7:H9)+SUM(H14:H19)</f>
        <v>4984</v>
      </c>
      <c r="I6" s="79">
        <f>SUM(I7:I9)+SUM(I14:I18)</f>
        <v>6350</v>
      </c>
      <c r="J6" s="76">
        <f t="shared" ref="J6:J18" si="1">(I6/H6-1)*100</f>
        <v>27.4077046548957</v>
      </c>
    </row>
    <row r="7" ht="14.25" spans="1:10">
      <c r="A7" s="48">
        <v>1030147</v>
      </c>
      <c r="B7" s="49" t="s">
        <v>14</v>
      </c>
      <c r="C7" s="80">
        <f>镇基金收入!C6</f>
        <v>0</v>
      </c>
      <c r="D7" s="80">
        <f>镇基金收入!D6</f>
        <v>0</v>
      </c>
      <c r="E7" s="81">
        <v>0</v>
      </c>
      <c r="F7" s="82">
        <v>207</v>
      </c>
      <c r="G7" s="83" t="s">
        <v>15</v>
      </c>
      <c r="H7" s="84">
        <f>镇基金支出!C6</f>
        <v>0</v>
      </c>
      <c r="I7" s="84">
        <f>镇基金支出!D6</f>
        <v>0</v>
      </c>
      <c r="J7" s="81">
        <v>0</v>
      </c>
    </row>
    <row r="8" ht="14.25" spans="1:10">
      <c r="A8" s="48">
        <v>1030148</v>
      </c>
      <c r="B8" s="49" t="s">
        <v>16</v>
      </c>
      <c r="C8" s="80">
        <f>镇基金收入!C7</f>
        <v>1993</v>
      </c>
      <c r="D8" s="80">
        <f>镇基金收入!D7</f>
        <v>3500</v>
      </c>
      <c r="E8" s="81">
        <f t="shared" si="0"/>
        <v>75.6146512794782</v>
      </c>
      <c r="F8" s="82">
        <v>208</v>
      </c>
      <c r="G8" s="83" t="s">
        <v>17</v>
      </c>
      <c r="H8" s="84">
        <f>镇基金支出!C10</f>
        <v>5</v>
      </c>
      <c r="I8" s="84">
        <f>镇基金支出!D10</f>
        <v>6</v>
      </c>
      <c r="J8" s="81">
        <f t="shared" si="1"/>
        <v>20</v>
      </c>
    </row>
    <row r="9" ht="14.25" spans="1:10">
      <c r="A9" s="48">
        <v>1030155</v>
      </c>
      <c r="B9" s="49" t="s">
        <v>18</v>
      </c>
      <c r="C9" s="80">
        <f>镇基金收入!C13</f>
        <v>0</v>
      </c>
      <c r="D9" s="80">
        <f>镇基金收入!D13</f>
        <v>0</v>
      </c>
      <c r="E9" s="81">
        <v>0</v>
      </c>
      <c r="F9" s="82">
        <v>212</v>
      </c>
      <c r="G9" s="83" t="s">
        <v>19</v>
      </c>
      <c r="H9" s="84">
        <f>镇基金支出!C19</f>
        <v>4856</v>
      </c>
      <c r="I9" s="84">
        <f>镇基金支出!D19</f>
        <v>6037</v>
      </c>
      <c r="J9" s="81">
        <f t="shared" si="1"/>
        <v>24.3204283360791</v>
      </c>
    </row>
    <row r="10" ht="42.75" spans="1:10">
      <c r="A10" s="48">
        <v>1030156</v>
      </c>
      <c r="B10" s="49" t="s">
        <v>20</v>
      </c>
      <c r="C10" s="80">
        <f>镇基金收入!C16</f>
        <v>0</v>
      </c>
      <c r="D10" s="80">
        <f>镇基金收入!D16</f>
        <v>0</v>
      </c>
      <c r="E10" s="81">
        <v>0</v>
      </c>
      <c r="F10" s="82">
        <v>21208</v>
      </c>
      <c r="G10" s="83" t="s">
        <v>21</v>
      </c>
      <c r="H10" s="84">
        <f>镇基金支出!C20</f>
        <v>3899</v>
      </c>
      <c r="I10" s="84">
        <f>镇基金支出!D20</f>
        <v>5087</v>
      </c>
      <c r="J10" s="81">
        <f t="shared" si="1"/>
        <v>30.4693511156707</v>
      </c>
    </row>
    <row r="11" ht="28.5" spans="1:10">
      <c r="A11" s="48">
        <v>1030178</v>
      </c>
      <c r="B11" s="49" t="s">
        <v>22</v>
      </c>
      <c r="C11" s="80">
        <f>镇基金收入!C17</f>
        <v>795</v>
      </c>
      <c r="D11" s="80">
        <f>镇基金收入!D17</f>
        <v>850</v>
      </c>
      <c r="E11" s="81">
        <f t="shared" si="0"/>
        <v>6.91823899371069</v>
      </c>
      <c r="F11" s="82">
        <v>21211</v>
      </c>
      <c r="G11" s="83" t="s">
        <v>23</v>
      </c>
      <c r="H11" s="84">
        <f>镇基金支出!C28</f>
        <v>99</v>
      </c>
      <c r="I11" s="84">
        <f>镇基金支出!D28</f>
        <v>100</v>
      </c>
      <c r="J11" s="81">
        <f t="shared" si="1"/>
        <v>1.01010101010102</v>
      </c>
    </row>
    <row r="12" ht="28.5" spans="1:10">
      <c r="A12" s="48">
        <v>1030180</v>
      </c>
      <c r="B12" s="85" t="s">
        <v>24</v>
      </c>
      <c r="C12" s="80">
        <f>镇基金收入!C18</f>
        <v>0</v>
      </c>
      <c r="D12" s="80">
        <f>镇基金收入!D18</f>
        <v>0</v>
      </c>
      <c r="E12" s="81">
        <v>0</v>
      </c>
      <c r="F12" s="82">
        <v>21213</v>
      </c>
      <c r="G12" s="83" t="s">
        <v>25</v>
      </c>
      <c r="H12" s="84">
        <f>镇基金支出!C29</f>
        <v>0</v>
      </c>
      <c r="I12" s="84">
        <f>镇基金支出!D29</f>
        <v>0</v>
      </c>
      <c r="J12" s="81">
        <v>0</v>
      </c>
    </row>
    <row r="13" ht="14.25" spans="1:10">
      <c r="A13" s="86"/>
      <c r="B13" s="86"/>
      <c r="C13" s="86"/>
      <c r="D13" s="86"/>
      <c r="E13" s="86"/>
      <c r="F13" s="82">
        <v>21214</v>
      </c>
      <c r="G13" s="83" t="s">
        <v>26</v>
      </c>
      <c r="H13" s="84">
        <f>镇基金支出!C33</f>
        <v>858</v>
      </c>
      <c r="I13" s="84">
        <f>镇基金支出!D33</f>
        <v>850</v>
      </c>
      <c r="J13" s="81">
        <f t="shared" si="1"/>
        <v>-0.932400932400934</v>
      </c>
    </row>
    <row r="14" ht="14.25" spans="1:10">
      <c r="A14" s="86"/>
      <c r="B14" s="86"/>
      <c r="C14" s="86"/>
      <c r="D14" s="86"/>
      <c r="E14" s="86"/>
      <c r="F14" s="82">
        <v>213</v>
      </c>
      <c r="G14" s="83" t="s">
        <v>27</v>
      </c>
      <c r="H14" s="84">
        <f>镇基金支出!C37</f>
        <v>84</v>
      </c>
      <c r="I14" s="84">
        <f>镇基金支出!D37</f>
        <v>90</v>
      </c>
      <c r="J14" s="81">
        <f t="shared" si="1"/>
        <v>7.14285714285714</v>
      </c>
    </row>
    <row r="15" ht="14.25" spans="1:10">
      <c r="A15" s="86"/>
      <c r="B15" s="86"/>
      <c r="C15" s="87"/>
      <c r="D15" s="88"/>
      <c r="E15" s="81"/>
      <c r="F15" s="82">
        <v>214</v>
      </c>
      <c r="G15" s="83" t="s">
        <v>28</v>
      </c>
      <c r="H15" s="84">
        <f>镇基金支出!C43</f>
        <v>0</v>
      </c>
      <c r="I15" s="84">
        <f>镇基金支出!D43</f>
        <v>0</v>
      </c>
      <c r="J15" s="81">
        <v>0</v>
      </c>
    </row>
    <row r="16" ht="14.25" spans="1:10">
      <c r="A16" s="46"/>
      <c r="B16" s="49"/>
      <c r="C16" s="87"/>
      <c r="D16" s="88"/>
      <c r="E16" s="81"/>
      <c r="F16" s="82">
        <v>229</v>
      </c>
      <c r="G16" s="83" t="s">
        <v>29</v>
      </c>
      <c r="H16" s="84">
        <f>镇基金支出!C49</f>
        <v>29</v>
      </c>
      <c r="I16" s="84">
        <f>镇基金支出!D49</f>
        <v>32</v>
      </c>
      <c r="J16" s="81">
        <f t="shared" si="1"/>
        <v>10.3448275862069</v>
      </c>
    </row>
    <row r="17" ht="14.25" spans="1:10">
      <c r="A17" s="45"/>
      <c r="B17" s="45"/>
      <c r="C17" s="87"/>
      <c r="D17" s="88"/>
      <c r="E17" s="81"/>
      <c r="F17" s="82">
        <v>232</v>
      </c>
      <c r="G17" s="83" t="s">
        <v>30</v>
      </c>
      <c r="H17" s="84">
        <f>镇基金支出!C61</f>
        <v>0</v>
      </c>
      <c r="I17" s="84">
        <f>镇基金支出!D61</f>
        <v>185</v>
      </c>
      <c r="J17" s="81">
        <v>0</v>
      </c>
    </row>
    <row r="18" ht="14.25" spans="1:10">
      <c r="A18" s="45"/>
      <c r="B18" s="49"/>
      <c r="C18" s="87"/>
      <c r="D18" s="88"/>
      <c r="E18" s="81"/>
      <c r="F18" s="82">
        <v>233</v>
      </c>
      <c r="G18" s="83" t="s">
        <v>31</v>
      </c>
      <c r="H18" s="80">
        <f>镇基金支出!C66</f>
        <v>0</v>
      </c>
      <c r="I18" s="80">
        <f>镇基金支出!D66</f>
        <v>0</v>
      </c>
      <c r="J18" s="81">
        <v>0</v>
      </c>
    </row>
    <row r="19" customFormat="1" ht="14.25" spans="1:12">
      <c r="A19" s="45"/>
      <c r="B19" s="49"/>
      <c r="C19" s="87"/>
      <c r="D19" s="88"/>
      <c r="E19" s="81"/>
      <c r="F19" s="82">
        <v>234</v>
      </c>
      <c r="G19" s="83" t="s">
        <v>32</v>
      </c>
      <c r="H19" s="80">
        <v>10</v>
      </c>
      <c r="I19" s="80">
        <v>0</v>
      </c>
      <c r="J19" s="81">
        <v>0</v>
      </c>
      <c r="L19" s="69"/>
    </row>
    <row r="20" s="34" customFormat="1" ht="15.75" spans="1:12">
      <c r="A20" s="45"/>
      <c r="B20" s="49"/>
      <c r="C20" s="87"/>
      <c r="D20" s="88"/>
      <c r="E20" s="81"/>
      <c r="F20" s="77" t="s">
        <v>33</v>
      </c>
      <c r="G20" s="78"/>
      <c r="H20" s="79">
        <f>镇基金支出!C74</f>
        <v>0</v>
      </c>
      <c r="I20" s="79">
        <f>镇基金支出!D74</f>
        <v>0</v>
      </c>
      <c r="J20" s="76">
        <v>0</v>
      </c>
      <c r="L20" s="94"/>
    </row>
    <row r="21" s="34" customFormat="1" ht="15.75" spans="1:12">
      <c r="A21" s="46" t="s">
        <v>34</v>
      </c>
      <c r="B21" s="46"/>
      <c r="C21" s="89">
        <f>镇基金收入!C19</f>
        <v>2196</v>
      </c>
      <c r="D21" s="89">
        <f>镇基金收入!D19</f>
        <v>2000</v>
      </c>
      <c r="E21" s="76">
        <f>(D21/C21-1)*100</f>
        <v>-8.92531876138434</v>
      </c>
      <c r="F21" s="77" t="s">
        <v>35</v>
      </c>
      <c r="G21" s="90"/>
      <c r="H21" s="79">
        <f>镇基金支出!C76</f>
        <v>0</v>
      </c>
      <c r="I21" s="79">
        <f>镇基金支出!D76</f>
        <v>0</v>
      </c>
      <c r="J21" s="76">
        <v>0</v>
      </c>
      <c r="L21" s="94"/>
    </row>
    <row r="22" s="34" customFormat="1" ht="15.75" spans="1:12">
      <c r="A22" s="45" t="s">
        <v>36</v>
      </c>
      <c r="B22" s="45"/>
      <c r="C22" s="89">
        <f>镇基金收入!C23</f>
        <v>0</v>
      </c>
      <c r="D22" s="89">
        <f>镇基金收入!D23</f>
        <v>0</v>
      </c>
      <c r="E22" s="76">
        <v>0</v>
      </c>
      <c r="F22" s="77" t="s">
        <v>37</v>
      </c>
      <c r="G22" s="90"/>
      <c r="H22" s="79">
        <f>镇基金支出!C78</f>
        <v>0</v>
      </c>
      <c r="I22" s="79">
        <f>镇基金支出!D78</f>
        <v>0</v>
      </c>
      <c r="J22" s="76">
        <v>0</v>
      </c>
      <c r="L22" s="94"/>
    </row>
    <row r="23" s="34" customFormat="1" ht="15.75" spans="1:12">
      <c r="A23" s="45" t="s">
        <v>38</v>
      </c>
      <c r="B23" s="46"/>
      <c r="C23" s="89">
        <f>镇基金收入!C25</f>
        <v>0</v>
      </c>
      <c r="D23" s="89">
        <f>镇基金收入!D25</f>
        <v>0</v>
      </c>
      <c r="E23" s="76">
        <v>0</v>
      </c>
      <c r="F23" s="77" t="s">
        <v>39</v>
      </c>
      <c r="G23" s="90"/>
      <c r="H23" s="79">
        <f>镇基金支出!C80</f>
        <v>0</v>
      </c>
      <c r="I23" s="79">
        <f>镇基金支出!D80</f>
        <v>0</v>
      </c>
      <c r="J23" s="76">
        <v>0</v>
      </c>
      <c r="L23" s="94"/>
    </row>
    <row r="24" s="34" customFormat="1" ht="15.75" spans="1:12">
      <c r="A24" s="91" t="s">
        <v>40</v>
      </c>
      <c r="B24" s="91"/>
      <c r="C24" s="89">
        <f>C6+C21+C22+C23</f>
        <v>4984</v>
      </c>
      <c r="D24" s="92">
        <f>D6+D21+D22+D23</f>
        <v>6350</v>
      </c>
      <c r="E24" s="76">
        <f>(D24/C24-1)*100</f>
        <v>27.4077046548957</v>
      </c>
      <c r="F24" s="74" t="s">
        <v>41</v>
      </c>
      <c r="G24" s="74"/>
      <c r="H24" s="79">
        <f>H6+H22+H23+H20+H21</f>
        <v>4984</v>
      </c>
      <c r="I24" s="79">
        <f>I6+I22+I23+I20+I21</f>
        <v>6350</v>
      </c>
      <c r="J24" s="76">
        <f>(I24/H24-1)*100</f>
        <v>27.4077046548957</v>
      </c>
      <c r="L24" s="94"/>
    </row>
  </sheetData>
  <mergeCells count="5">
    <mergeCell ref="A2:J2"/>
    <mergeCell ref="A4:E4"/>
    <mergeCell ref="F4:J4"/>
    <mergeCell ref="A24:B24"/>
    <mergeCell ref="F24:G24"/>
  </mergeCells>
  <pageMargins left="0.700694444444445" right="0.700694444444445" top="0.751388888888889" bottom="0.751388888888889" header="0.298611111111111" footer="0.298611111111111"/>
  <pageSetup paperSize="9" scale="98" fitToHeight="0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selection activeCell="G17" sqref="G17"/>
    </sheetView>
  </sheetViews>
  <sheetFormatPr defaultColWidth="11.3716814159292" defaultRowHeight="13.5" outlineLevelCol="7"/>
  <cols>
    <col min="1" max="1" width="10.7522123893805" style="4" customWidth="1"/>
    <col min="2" max="2" width="34" style="4" customWidth="1"/>
    <col min="3" max="3" width="12.1238938053097" style="5" customWidth="1"/>
    <col min="4" max="4" width="12.3716814159292" style="5" customWidth="1"/>
    <col min="5" max="5" width="10.7522123893805" style="5" customWidth="1"/>
    <col min="6" max="6" width="10.7522123893805" style="35" customWidth="1"/>
    <col min="7" max="16384" width="11.3716814159292" style="4"/>
  </cols>
  <sheetData>
    <row r="1" ht="15.75" spans="1:1">
      <c r="A1" s="7" t="s">
        <v>42</v>
      </c>
    </row>
    <row r="2" ht="25.1" spans="1:6">
      <c r="A2" s="8" t="s">
        <v>43</v>
      </c>
      <c r="B2" s="8"/>
      <c r="C2" s="9"/>
      <c r="D2" s="9"/>
      <c r="E2" s="9"/>
      <c r="F2" s="36"/>
    </row>
    <row r="3" ht="14.25" spans="6:6">
      <c r="F3" s="37" t="s">
        <v>44</v>
      </c>
    </row>
    <row r="4" s="33" customFormat="1" ht="28.5" spans="1:6">
      <c r="A4" s="10" t="s">
        <v>7</v>
      </c>
      <c r="B4" s="10" t="s">
        <v>8</v>
      </c>
      <c r="C4" s="11" t="s">
        <v>9</v>
      </c>
      <c r="D4" s="11" t="s">
        <v>10</v>
      </c>
      <c r="E4" s="11" t="s">
        <v>45</v>
      </c>
      <c r="F4" s="38" t="s">
        <v>46</v>
      </c>
    </row>
    <row r="5" s="34" customFormat="1" ht="15.75" spans="1:8">
      <c r="A5" s="39" t="s">
        <v>12</v>
      </c>
      <c r="B5" s="40"/>
      <c r="C5" s="41">
        <f>C6+C7+C13+C16+C17+C18</f>
        <v>2788</v>
      </c>
      <c r="D5" s="41">
        <f>D6+D7+D13+D16+D17+D18</f>
        <v>4350</v>
      </c>
      <c r="E5" s="42">
        <f>D5-C5</f>
        <v>1562</v>
      </c>
      <c r="F5" s="43">
        <f>E5/C5*100</f>
        <v>56.025824964132</v>
      </c>
      <c r="H5" s="44"/>
    </row>
    <row r="6" s="34" customFormat="1" ht="15.75" spans="1:8">
      <c r="A6" s="45">
        <v>1030147</v>
      </c>
      <c r="B6" s="46" t="s">
        <v>14</v>
      </c>
      <c r="C6" s="42"/>
      <c r="D6" s="42"/>
      <c r="E6" s="42">
        <f t="shared" ref="E6:E27" si="0">D6-C6</f>
        <v>0</v>
      </c>
      <c r="F6" s="43">
        <v>0</v>
      </c>
      <c r="H6" s="47"/>
    </row>
    <row r="7" s="34" customFormat="1" ht="15.75" spans="1:8">
      <c r="A7" s="45">
        <v>1030148</v>
      </c>
      <c r="B7" s="46" t="s">
        <v>16</v>
      </c>
      <c r="C7" s="42">
        <f>SUM(C8:C12)</f>
        <v>1993</v>
      </c>
      <c r="D7" s="42">
        <f>SUM(D8:D12)</f>
        <v>3500</v>
      </c>
      <c r="E7" s="42">
        <f t="shared" si="0"/>
        <v>1507</v>
      </c>
      <c r="F7" s="43">
        <f>E7/C7*100</f>
        <v>75.6146512794782</v>
      </c>
      <c r="H7" s="47"/>
    </row>
    <row r="8" ht="14.25" spans="1:8">
      <c r="A8" s="48">
        <v>103014801</v>
      </c>
      <c r="B8" s="49" t="s">
        <v>47</v>
      </c>
      <c r="C8" s="50">
        <v>1993</v>
      </c>
      <c r="D8" s="50">
        <v>3500</v>
      </c>
      <c r="E8" s="50">
        <f t="shared" si="0"/>
        <v>1507</v>
      </c>
      <c r="F8" s="51">
        <f>E8/C8*100</f>
        <v>75.6146512794782</v>
      </c>
      <c r="H8" s="52"/>
    </row>
    <row r="9" ht="14.25" spans="1:8">
      <c r="A9" s="48">
        <v>103014802</v>
      </c>
      <c r="B9" s="49" t="s">
        <v>48</v>
      </c>
      <c r="C9" s="50"/>
      <c r="D9" s="50"/>
      <c r="E9" s="50">
        <f t="shared" si="0"/>
        <v>0</v>
      </c>
      <c r="F9" s="51">
        <v>0</v>
      </c>
      <c r="H9" s="52"/>
    </row>
    <row r="10" s="7" customFormat="1" ht="15.75" spans="1:8">
      <c r="A10" s="48">
        <v>103014803</v>
      </c>
      <c r="B10" s="49" t="s">
        <v>49</v>
      </c>
      <c r="C10" s="50"/>
      <c r="D10" s="50"/>
      <c r="E10" s="50">
        <f t="shared" si="0"/>
        <v>0</v>
      </c>
      <c r="F10" s="51">
        <v>0</v>
      </c>
      <c r="H10" s="47"/>
    </row>
    <row r="11" s="7" customFormat="1" ht="15.75" spans="1:8">
      <c r="A11" s="48">
        <v>103014898</v>
      </c>
      <c r="B11" s="49" t="s">
        <v>50</v>
      </c>
      <c r="C11" s="50"/>
      <c r="D11" s="50"/>
      <c r="E11" s="50">
        <f t="shared" si="0"/>
        <v>0</v>
      </c>
      <c r="F11" s="51">
        <v>0</v>
      </c>
      <c r="H11" s="47"/>
    </row>
    <row r="12" s="7" customFormat="1" ht="15.75" spans="1:8">
      <c r="A12" s="48">
        <v>103014899</v>
      </c>
      <c r="B12" s="49" t="s">
        <v>51</v>
      </c>
      <c r="C12" s="50"/>
      <c r="D12" s="50"/>
      <c r="E12" s="50">
        <f t="shared" si="0"/>
        <v>0</v>
      </c>
      <c r="F12" s="51"/>
      <c r="H12" s="47"/>
    </row>
    <row r="13" s="34" customFormat="1" ht="15.75" spans="1:8">
      <c r="A13" s="45">
        <v>1030155</v>
      </c>
      <c r="B13" s="46" t="s">
        <v>18</v>
      </c>
      <c r="C13" s="42">
        <f>C14+C15</f>
        <v>0</v>
      </c>
      <c r="D13" s="42">
        <f>D14+D15</f>
        <v>0</v>
      </c>
      <c r="E13" s="42">
        <f t="shared" si="0"/>
        <v>0</v>
      </c>
      <c r="F13" s="43">
        <v>0</v>
      </c>
      <c r="H13" s="47"/>
    </row>
    <row r="14" ht="14.25" spans="1:8">
      <c r="A14" s="48">
        <v>103015501</v>
      </c>
      <c r="B14" s="49" t="s">
        <v>52</v>
      </c>
      <c r="C14" s="50"/>
      <c r="D14" s="50"/>
      <c r="E14" s="50">
        <f t="shared" si="0"/>
        <v>0</v>
      </c>
      <c r="F14" s="51">
        <v>0</v>
      </c>
      <c r="H14" s="52"/>
    </row>
    <row r="15" ht="14.25" spans="1:8">
      <c r="A15" s="48">
        <v>103015502</v>
      </c>
      <c r="B15" s="49" t="s">
        <v>53</v>
      </c>
      <c r="C15" s="50"/>
      <c r="D15" s="50"/>
      <c r="E15" s="50">
        <f t="shared" si="0"/>
        <v>0</v>
      </c>
      <c r="F15" s="51">
        <v>0</v>
      </c>
      <c r="H15" s="52"/>
    </row>
    <row r="16" s="34" customFormat="1" ht="15.75" spans="1:8">
      <c r="A16" s="45">
        <v>1030156</v>
      </c>
      <c r="B16" s="46" t="s">
        <v>20</v>
      </c>
      <c r="C16" s="42"/>
      <c r="D16" s="42"/>
      <c r="E16" s="42">
        <f t="shared" si="0"/>
        <v>0</v>
      </c>
      <c r="F16" s="43">
        <v>0</v>
      </c>
      <c r="H16" s="47"/>
    </row>
    <row r="17" s="34" customFormat="1" ht="15.75" spans="1:8">
      <c r="A17" s="45">
        <v>1030178</v>
      </c>
      <c r="B17" s="46" t="s">
        <v>22</v>
      </c>
      <c r="C17" s="42">
        <v>795</v>
      </c>
      <c r="D17" s="42">
        <v>850</v>
      </c>
      <c r="E17" s="42">
        <f t="shared" si="0"/>
        <v>55</v>
      </c>
      <c r="F17" s="43">
        <f>E17/C17*100</f>
        <v>6.91823899371069</v>
      </c>
      <c r="H17" s="47"/>
    </row>
    <row r="18" s="34" customFormat="1" ht="28.5" spans="1:8">
      <c r="A18" s="45">
        <v>1030180</v>
      </c>
      <c r="B18" s="53" t="s">
        <v>24</v>
      </c>
      <c r="C18" s="42"/>
      <c r="D18" s="42">
        <v>0</v>
      </c>
      <c r="E18" s="42">
        <f t="shared" si="0"/>
        <v>0</v>
      </c>
      <c r="F18" s="43">
        <v>0</v>
      </c>
      <c r="H18" s="47"/>
    </row>
    <row r="19" s="34" customFormat="1" ht="15.75" spans="1:8">
      <c r="A19" s="46" t="s">
        <v>34</v>
      </c>
      <c r="B19" s="46"/>
      <c r="C19" s="42">
        <f>C20</f>
        <v>2196</v>
      </c>
      <c r="D19" s="42">
        <f>D20</f>
        <v>2000</v>
      </c>
      <c r="E19" s="42">
        <f t="shared" si="0"/>
        <v>-196</v>
      </c>
      <c r="F19" s="43">
        <f>E19/C19*100</f>
        <v>-8.92531876138433</v>
      </c>
      <c r="H19" s="47"/>
    </row>
    <row r="20" ht="14.25" spans="1:8">
      <c r="A20" s="48">
        <v>11004</v>
      </c>
      <c r="B20" s="49" t="s">
        <v>54</v>
      </c>
      <c r="C20" s="54">
        <f>C21+C22</f>
        <v>2196</v>
      </c>
      <c r="D20" s="54">
        <f>D21+D22</f>
        <v>2000</v>
      </c>
      <c r="E20" s="50">
        <f t="shared" si="0"/>
        <v>-196</v>
      </c>
      <c r="F20" s="51">
        <f>E20/C20*100</f>
        <v>-8.92531876138433</v>
      </c>
      <c r="H20" s="52"/>
    </row>
    <row r="21" ht="14.25" spans="1:8">
      <c r="A21" s="48">
        <v>1100401</v>
      </c>
      <c r="B21" s="49" t="s">
        <v>55</v>
      </c>
      <c r="C21" s="54">
        <v>2196</v>
      </c>
      <c r="D21" s="54">
        <v>2000</v>
      </c>
      <c r="E21" s="50">
        <f t="shared" si="0"/>
        <v>-196</v>
      </c>
      <c r="F21" s="51">
        <f>E21/C21*100</f>
        <v>-8.92531876138433</v>
      </c>
      <c r="H21" s="52"/>
    </row>
    <row r="22" ht="14.25" spans="1:8">
      <c r="A22" s="48">
        <v>1100403</v>
      </c>
      <c r="B22" s="49" t="s">
        <v>56</v>
      </c>
      <c r="C22" s="54"/>
      <c r="D22" s="54"/>
      <c r="E22" s="50">
        <f t="shared" si="0"/>
        <v>0</v>
      </c>
      <c r="F22" s="51">
        <v>0</v>
      </c>
      <c r="H22" s="52"/>
    </row>
    <row r="23" s="34" customFormat="1" ht="15.75" spans="1:8">
      <c r="A23" s="45" t="s">
        <v>36</v>
      </c>
      <c r="B23" s="45"/>
      <c r="C23" s="55">
        <f>C24</f>
        <v>0</v>
      </c>
      <c r="D23" s="55">
        <f>D24</f>
        <v>0</v>
      </c>
      <c r="E23" s="42">
        <f t="shared" si="0"/>
        <v>0</v>
      </c>
      <c r="F23" s="43">
        <v>0</v>
      </c>
      <c r="H23" s="47"/>
    </row>
    <row r="24" ht="14.25" spans="1:8">
      <c r="A24" s="48">
        <v>1100802</v>
      </c>
      <c r="B24" s="49" t="s">
        <v>57</v>
      </c>
      <c r="C24" s="54"/>
      <c r="D24" s="54"/>
      <c r="E24" s="50">
        <f t="shared" si="0"/>
        <v>0</v>
      </c>
      <c r="F24" s="51">
        <v>0</v>
      </c>
      <c r="H24" s="52"/>
    </row>
    <row r="25" s="34" customFormat="1" ht="15.75" spans="1:8">
      <c r="A25" s="45" t="s">
        <v>38</v>
      </c>
      <c r="B25" s="46"/>
      <c r="C25" s="55">
        <f>C26</f>
        <v>0</v>
      </c>
      <c r="D25" s="55">
        <f>D26</f>
        <v>0</v>
      </c>
      <c r="E25" s="42">
        <f t="shared" si="0"/>
        <v>0</v>
      </c>
      <c r="F25" s="43">
        <v>0</v>
      </c>
      <c r="H25" s="47"/>
    </row>
    <row r="26" s="7" customFormat="1" ht="15.75" spans="1:8">
      <c r="A26" s="48">
        <v>1101102</v>
      </c>
      <c r="B26" s="49" t="s">
        <v>58</v>
      </c>
      <c r="C26" s="54"/>
      <c r="D26" s="54"/>
      <c r="E26" s="50">
        <f t="shared" si="0"/>
        <v>0</v>
      </c>
      <c r="F26" s="51">
        <v>0</v>
      </c>
      <c r="H26" s="47"/>
    </row>
    <row r="27" s="34" customFormat="1" ht="15.75" spans="1:8">
      <c r="A27" s="56" t="s">
        <v>40</v>
      </c>
      <c r="B27" s="57"/>
      <c r="C27" s="55">
        <f>C5+C19+C23+C25</f>
        <v>4984</v>
      </c>
      <c r="D27" s="55">
        <f>D5+D19+D23+D25</f>
        <v>6350</v>
      </c>
      <c r="E27" s="42">
        <f t="shared" si="0"/>
        <v>1366</v>
      </c>
      <c r="F27" s="43">
        <f>E27/C27*100</f>
        <v>27.4077046548957</v>
      </c>
      <c r="H27" s="47"/>
    </row>
    <row r="28" s="34" customFormat="1" ht="15.75" spans="1:6">
      <c r="A28" s="29"/>
      <c r="B28" s="29"/>
      <c r="C28" s="30"/>
      <c r="D28" s="30"/>
      <c r="E28" s="30"/>
      <c r="F28" s="58"/>
    </row>
    <row r="29" ht="15.75" spans="1:6">
      <c r="A29" s="59"/>
      <c r="B29" s="59"/>
      <c r="C29" s="60"/>
      <c r="D29" s="60"/>
      <c r="E29" s="60"/>
      <c r="F29" s="61"/>
    </row>
    <row r="30" spans="2:6">
      <c r="B30" s="62"/>
      <c r="C30" s="63"/>
      <c r="D30" s="63"/>
      <c r="E30" s="63"/>
      <c r="F30" s="64"/>
    </row>
  </sheetData>
  <mergeCells count="2">
    <mergeCell ref="A2:F2"/>
    <mergeCell ref="A27:B27"/>
  </mergeCells>
  <pageMargins left="0.7" right="0.7" top="0.75" bottom="0.75" header="0.3" footer="0.3"/>
  <pageSetup paperSize="9" scale="98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4"/>
  <sheetViews>
    <sheetView tabSelected="1" workbookViewId="0">
      <selection activeCell="B71" sqref="B71"/>
    </sheetView>
  </sheetViews>
  <sheetFormatPr defaultColWidth="9" defaultRowHeight="13.5" outlineLevelCol="7"/>
  <cols>
    <col min="1" max="1" width="10.2477876106195" style="4" customWidth="1"/>
    <col min="2" max="2" width="36.8761061946903" style="4" customWidth="1"/>
    <col min="3" max="3" width="12.3716814159292" style="5" customWidth="1"/>
    <col min="4" max="4" width="12.5044247787611" style="5" customWidth="1"/>
    <col min="5" max="5" width="10.7522123893805" style="5" customWidth="1"/>
    <col min="6" max="6" width="10.7522123893805" style="6" customWidth="1"/>
    <col min="7" max="16384" width="9" style="4"/>
  </cols>
  <sheetData>
    <row r="1" ht="15.75" spans="1:1">
      <c r="A1" s="7" t="s">
        <v>59</v>
      </c>
    </row>
    <row r="2" ht="25.1" spans="1:6">
      <c r="A2" s="8" t="s">
        <v>60</v>
      </c>
      <c r="B2" s="8"/>
      <c r="C2" s="9"/>
      <c r="D2" s="9"/>
      <c r="E2" s="9"/>
      <c r="F2" s="8"/>
    </row>
    <row r="3" spans="6:6">
      <c r="F3" s="6" t="s">
        <v>44</v>
      </c>
    </row>
    <row r="4" s="1" customFormat="1" ht="28.5" spans="1:8">
      <c r="A4" s="10" t="s">
        <v>7</v>
      </c>
      <c r="B4" s="10" t="s">
        <v>8</v>
      </c>
      <c r="C4" s="11" t="s">
        <v>9</v>
      </c>
      <c r="D4" s="11" t="s">
        <v>10</v>
      </c>
      <c r="E4" s="12" t="s">
        <v>45</v>
      </c>
      <c r="F4" s="13" t="s">
        <v>11</v>
      </c>
      <c r="H4" s="14"/>
    </row>
    <row r="5" s="2" customFormat="1" ht="14.25" spans="1:6">
      <c r="A5" s="15" t="s">
        <v>13</v>
      </c>
      <c r="B5" s="16"/>
      <c r="C5" s="17">
        <f>C6+C10+C19+C37+C43+C61+C66+C49+C71</f>
        <v>4984</v>
      </c>
      <c r="D5" s="17">
        <f>D6+D10+D19+D37+D43+D61+D66+D49</f>
        <v>6350</v>
      </c>
      <c r="E5" s="17">
        <f>D5-C5</f>
        <v>1366</v>
      </c>
      <c r="F5" s="18">
        <f>E5/C5*100</f>
        <v>27.4077046548957</v>
      </c>
    </row>
    <row r="6" s="2" customFormat="1" ht="14.25" hidden="1" spans="1:6">
      <c r="A6" s="15">
        <v>207</v>
      </c>
      <c r="B6" s="16" t="s">
        <v>61</v>
      </c>
      <c r="C6" s="17">
        <f>C7</f>
        <v>0</v>
      </c>
      <c r="D6" s="17">
        <f>D7</f>
        <v>0</v>
      </c>
      <c r="E6" s="17">
        <f t="shared" ref="E6:E74" si="0">D6-C6</f>
        <v>0</v>
      </c>
      <c r="F6" s="18" t="e">
        <f t="shared" ref="F6:F71" si="1">E6/C6*100</f>
        <v>#DIV/0!</v>
      </c>
    </row>
    <row r="7" s="2" customFormat="1" ht="28.5" hidden="1" spans="1:6">
      <c r="A7" s="15">
        <v>20707</v>
      </c>
      <c r="B7" s="16" t="s">
        <v>62</v>
      </c>
      <c r="C7" s="17">
        <f>C8+C9</f>
        <v>0</v>
      </c>
      <c r="D7" s="17">
        <f>D8+D9</f>
        <v>0</v>
      </c>
      <c r="E7" s="17">
        <f t="shared" si="0"/>
        <v>0</v>
      </c>
      <c r="F7" s="18" t="e">
        <f t="shared" si="1"/>
        <v>#DIV/0!</v>
      </c>
    </row>
    <row r="8" s="3" customFormat="1" ht="14.25" hidden="1" spans="1:6">
      <c r="A8" s="19">
        <v>2070702</v>
      </c>
      <c r="B8" s="20" t="s">
        <v>63</v>
      </c>
      <c r="C8" s="21"/>
      <c r="D8" s="21"/>
      <c r="E8" s="21">
        <f t="shared" si="0"/>
        <v>0</v>
      </c>
      <c r="F8" s="22"/>
    </row>
    <row r="9" s="3" customFormat="1" ht="28.5" hidden="1" spans="1:6">
      <c r="A9" s="19">
        <v>2070799</v>
      </c>
      <c r="B9" s="20" t="s">
        <v>64</v>
      </c>
      <c r="C9" s="21"/>
      <c r="D9" s="21"/>
      <c r="E9" s="21">
        <f t="shared" si="0"/>
        <v>0</v>
      </c>
      <c r="F9" s="22" t="e">
        <f t="shared" si="1"/>
        <v>#DIV/0!</v>
      </c>
    </row>
    <row r="10" s="2" customFormat="1" ht="14.25" spans="1:6">
      <c r="A10" s="15">
        <v>208</v>
      </c>
      <c r="B10" s="16" t="s">
        <v>17</v>
      </c>
      <c r="C10" s="17">
        <f>C11+C15</f>
        <v>5</v>
      </c>
      <c r="D10" s="17">
        <f>D11+D15</f>
        <v>6</v>
      </c>
      <c r="E10" s="17">
        <f t="shared" si="0"/>
        <v>1</v>
      </c>
      <c r="F10" s="18">
        <f t="shared" si="1"/>
        <v>20</v>
      </c>
    </row>
    <row r="11" s="2" customFormat="1" ht="14.25" hidden="1" spans="1:6">
      <c r="A11" s="15">
        <v>20822</v>
      </c>
      <c r="B11" s="16" t="s">
        <v>65</v>
      </c>
      <c r="C11" s="17">
        <f>C12+C13+C14</f>
        <v>0</v>
      </c>
      <c r="D11" s="17">
        <f>D12+D13+D14</f>
        <v>0</v>
      </c>
      <c r="E11" s="17">
        <f t="shared" si="0"/>
        <v>0</v>
      </c>
      <c r="F11" s="18" t="e">
        <f t="shared" si="1"/>
        <v>#DIV/0!</v>
      </c>
    </row>
    <row r="12" s="3" customFormat="1" ht="14.25" hidden="1" spans="1:6">
      <c r="A12" s="19">
        <v>2082201</v>
      </c>
      <c r="B12" s="20" t="s">
        <v>66</v>
      </c>
      <c r="C12" s="21"/>
      <c r="D12" s="21"/>
      <c r="E12" s="21">
        <f t="shared" si="0"/>
        <v>0</v>
      </c>
      <c r="F12" s="22" t="e">
        <f t="shared" si="1"/>
        <v>#DIV/0!</v>
      </c>
    </row>
    <row r="13" s="3" customFormat="1" ht="14.25" hidden="1" spans="1:6">
      <c r="A13" s="19">
        <v>2082202</v>
      </c>
      <c r="B13" s="20" t="s">
        <v>67</v>
      </c>
      <c r="C13" s="21"/>
      <c r="D13" s="21"/>
      <c r="E13" s="21">
        <f t="shared" si="0"/>
        <v>0</v>
      </c>
      <c r="F13" s="22" t="e">
        <f t="shared" si="1"/>
        <v>#DIV/0!</v>
      </c>
    </row>
    <row r="14" s="3" customFormat="1" ht="28.5" hidden="1" spans="1:6">
      <c r="A14" s="19">
        <v>2082299</v>
      </c>
      <c r="B14" s="20" t="s">
        <v>68</v>
      </c>
      <c r="C14" s="21"/>
      <c r="D14" s="21"/>
      <c r="E14" s="21">
        <f t="shared" si="0"/>
        <v>0</v>
      </c>
      <c r="F14" s="21"/>
    </row>
    <row r="15" s="2" customFormat="1" ht="14.25" spans="1:6">
      <c r="A15" s="15">
        <v>20823</v>
      </c>
      <c r="B15" s="16" t="s">
        <v>69</v>
      </c>
      <c r="C15" s="17">
        <f>C16+C17+C18</f>
        <v>5</v>
      </c>
      <c r="D15" s="17">
        <f>D16+D17+D18</f>
        <v>6</v>
      </c>
      <c r="E15" s="17">
        <f t="shared" si="0"/>
        <v>1</v>
      </c>
      <c r="F15" s="17">
        <f>E15/C15*100</f>
        <v>20</v>
      </c>
    </row>
    <row r="16" s="3" customFormat="1" ht="14.25" spans="1:6">
      <c r="A16" s="19">
        <v>2082301</v>
      </c>
      <c r="B16" s="20" t="s">
        <v>66</v>
      </c>
      <c r="C16" s="21">
        <v>5</v>
      </c>
      <c r="D16" s="21">
        <v>6</v>
      </c>
      <c r="E16" s="21">
        <f t="shared" si="0"/>
        <v>1</v>
      </c>
      <c r="F16" s="21">
        <f>E16/C16*100</f>
        <v>20</v>
      </c>
    </row>
    <row r="17" s="3" customFormat="1" ht="14.25" hidden="1" spans="1:6">
      <c r="A17" s="19">
        <v>2082302</v>
      </c>
      <c r="B17" s="20" t="s">
        <v>67</v>
      </c>
      <c r="C17" s="21"/>
      <c r="D17" s="21"/>
      <c r="E17" s="21">
        <f t="shared" si="0"/>
        <v>0</v>
      </c>
      <c r="F17" s="21"/>
    </row>
    <row r="18" s="3" customFormat="1" ht="14.25" hidden="1" spans="1:6">
      <c r="A18" s="19">
        <v>2082399</v>
      </c>
      <c r="B18" s="20" t="s">
        <v>70</v>
      </c>
      <c r="C18" s="21"/>
      <c r="D18" s="21"/>
      <c r="E18" s="21">
        <f t="shared" si="0"/>
        <v>0</v>
      </c>
      <c r="F18" s="21"/>
    </row>
    <row r="19" s="2" customFormat="1" ht="14.25" spans="1:6">
      <c r="A19" s="15">
        <v>212</v>
      </c>
      <c r="B19" s="16" t="s">
        <v>19</v>
      </c>
      <c r="C19" s="17">
        <f>C20+C28+C29+C33</f>
        <v>4856</v>
      </c>
      <c r="D19" s="17">
        <f>D20+D28+D29+D33</f>
        <v>6037</v>
      </c>
      <c r="E19" s="17">
        <f t="shared" si="0"/>
        <v>1181</v>
      </c>
      <c r="F19" s="18">
        <f t="shared" si="1"/>
        <v>24.3204283360791</v>
      </c>
    </row>
    <row r="20" s="2" customFormat="1" ht="28.5" spans="1:6">
      <c r="A20" s="15">
        <v>21208</v>
      </c>
      <c r="B20" s="16" t="s">
        <v>21</v>
      </c>
      <c r="C20" s="17">
        <f>SUM(C21:C27)</f>
        <v>3899</v>
      </c>
      <c r="D20" s="17">
        <f>SUM(D21:D27)</f>
        <v>5087</v>
      </c>
      <c r="E20" s="17">
        <f t="shared" si="0"/>
        <v>1188</v>
      </c>
      <c r="F20" s="18">
        <f t="shared" si="1"/>
        <v>30.4693511156707</v>
      </c>
    </row>
    <row r="21" s="3" customFormat="1" ht="14.25" hidden="1" spans="1:6">
      <c r="A21" s="19">
        <v>2120801</v>
      </c>
      <c r="B21" s="20" t="s">
        <v>71</v>
      </c>
      <c r="C21" s="21"/>
      <c r="D21" s="21"/>
      <c r="E21" s="21">
        <f t="shared" si="0"/>
        <v>0</v>
      </c>
      <c r="F21" s="22" t="e">
        <f t="shared" si="1"/>
        <v>#DIV/0!</v>
      </c>
    </row>
    <row r="22" s="3" customFormat="1" ht="14.25" hidden="1" spans="1:6">
      <c r="A22" s="19">
        <v>2120802</v>
      </c>
      <c r="B22" s="20" t="s">
        <v>72</v>
      </c>
      <c r="C22" s="21"/>
      <c r="D22" s="21"/>
      <c r="E22" s="21">
        <f t="shared" si="0"/>
        <v>0</v>
      </c>
      <c r="F22" s="22" t="e">
        <f t="shared" si="1"/>
        <v>#DIV/0!</v>
      </c>
    </row>
    <row r="23" s="3" customFormat="1" ht="14.25" spans="1:6">
      <c r="A23" s="19">
        <v>2120803</v>
      </c>
      <c r="B23" s="20" t="s">
        <v>73</v>
      </c>
      <c r="C23" s="21">
        <v>8</v>
      </c>
      <c r="D23" s="21">
        <v>9</v>
      </c>
      <c r="E23" s="21">
        <f t="shared" si="0"/>
        <v>1</v>
      </c>
      <c r="F23" s="22">
        <f t="shared" si="1"/>
        <v>12.5</v>
      </c>
    </row>
    <row r="24" s="3" customFormat="1" ht="14.25" spans="1:6">
      <c r="A24" s="19">
        <v>2120804</v>
      </c>
      <c r="B24" s="20" t="s">
        <v>74</v>
      </c>
      <c r="C24" s="21">
        <v>1031</v>
      </c>
      <c r="D24" s="21">
        <v>1763</v>
      </c>
      <c r="E24" s="21">
        <f t="shared" si="0"/>
        <v>732</v>
      </c>
      <c r="F24" s="22">
        <f t="shared" si="1"/>
        <v>70.9990300678952</v>
      </c>
    </row>
    <row r="25" s="3" customFormat="1" ht="14.25" hidden="1" spans="1:6">
      <c r="A25" s="19">
        <v>2120805</v>
      </c>
      <c r="B25" s="20" t="s">
        <v>75</v>
      </c>
      <c r="C25" s="21"/>
      <c r="D25" s="21"/>
      <c r="E25" s="21">
        <f t="shared" si="0"/>
        <v>0</v>
      </c>
      <c r="F25" s="22" t="e">
        <f t="shared" si="1"/>
        <v>#DIV/0!</v>
      </c>
    </row>
    <row r="26" s="3" customFormat="1" ht="14.25" spans="1:6">
      <c r="A26" s="19">
        <v>2120806</v>
      </c>
      <c r="B26" s="20" t="s">
        <v>76</v>
      </c>
      <c r="C26" s="21">
        <v>21</v>
      </c>
      <c r="D26" s="21">
        <v>63</v>
      </c>
      <c r="E26" s="21">
        <f t="shared" si="0"/>
        <v>42</v>
      </c>
      <c r="F26" s="22">
        <f t="shared" si="1"/>
        <v>200</v>
      </c>
    </row>
    <row r="27" s="3" customFormat="1" ht="28.5" spans="1:6">
      <c r="A27" s="19">
        <v>2120899</v>
      </c>
      <c r="B27" s="20" t="s">
        <v>77</v>
      </c>
      <c r="C27" s="21">
        <v>2839</v>
      </c>
      <c r="D27" s="21">
        <v>3252</v>
      </c>
      <c r="E27" s="21">
        <f t="shared" si="0"/>
        <v>413</v>
      </c>
      <c r="F27" s="22">
        <f t="shared" si="1"/>
        <v>14.5473758365622</v>
      </c>
    </row>
    <row r="28" s="2" customFormat="1" ht="14.25" spans="1:6">
      <c r="A28" s="15">
        <v>21211</v>
      </c>
      <c r="B28" s="16" t="s">
        <v>23</v>
      </c>
      <c r="C28" s="17">
        <v>99</v>
      </c>
      <c r="D28" s="17">
        <v>100</v>
      </c>
      <c r="E28" s="17">
        <f t="shared" si="0"/>
        <v>1</v>
      </c>
      <c r="F28" s="18">
        <f t="shared" si="1"/>
        <v>1.01010101010101</v>
      </c>
    </row>
    <row r="29" s="2" customFormat="1" ht="14.25" hidden="1" spans="1:6">
      <c r="A29" s="15">
        <v>21213</v>
      </c>
      <c r="B29" s="16" t="s">
        <v>25</v>
      </c>
      <c r="C29" s="17">
        <f>C30+C31+C32</f>
        <v>0</v>
      </c>
      <c r="D29" s="17">
        <f>D30+D31+D32</f>
        <v>0</v>
      </c>
      <c r="E29" s="17">
        <f t="shared" si="0"/>
        <v>0</v>
      </c>
      <c r="F29" s="18" t="e">
        <f t="shared" si="1"/>
        <v>#DIV/0!</v>
      </c>
    </row>
    <row r="30" s="3" customFormat="1" ht="14.25" hidden="1" spans="1:6">
      <c r="A30" s="19">
        <v>2121301</v>
      </c>
      <c r="B30" s="20" t="s">
        <v>78</v>
      </c>
      <c r="C30" s="21"/>
      <c r="D30" s="21"/>
      <c r="E30" s="21">
        <f t="shared" si="0"/>
        <v>0</v>
      </c>
      <c r="F30" s="22" t="e">
        <f t="shared" si="1"/>
        <v>#DIV/0!</v>
      </c>
    </row>
    <row r="31" s="3" customFormat="1" ht="14.25" hidden="1" spans="1:6">
      <c r="A31" s="19">
        <v>2121302</v>
      </c>
      <c r="B31" s="20" t="s">
        <v>79</v>
      </c>
      <c r="C31" s="21"/>
      <c r="D31" s="21"/>
      <c r="E31" s="21">
        <f t="shared" si="0"/>
        <v>0</v>
      </c>
      <c r="F31" s="22" t="e">
        <f t="shared" si="1"/>
        <v>#DIV/0!</v>
      </c>
    </row>
    <row r="32" s="3" customFormat="1" ht="28.5" hidden="1" spans="1:6">
      <c r="A32" s="19">
        <v>2121399</v>
      </c>
      <c r="B32" s="20" t="s">
        <v>80</v>
      </c>
      <c r="C32" s="21"/>
      <c r="D32" s="21"/>
      <c r="E32" s="21">
        <f t="shared" si="0"/>
        <v>0</v>
      </c>
      <c r="F32" s="22" t="e">
        <f t="shared" si="1"/>
        <v>#DIV/0!</v>
      </c>
    </row>
    <row r="33" s="2" customFormat="1" ht="14.25" spans="1:6">
      <c r="A33" s="15">
        <v>21214</v>
      </c>
      <c r="B33" s="16" t="s">
        <v>26</v>
      </c>
      <c r="C33" s="17">
        <f>C34+C35+C36</f>
        <v>858</v>
      </c>
      <c r="D33" s="17">
        <f>D34+D35+D36</f>
        <v>850</v>
      </c>
      <c r="E33" s="17">
        <f t="shared" si="0"/>
        <v>-8</v>
      </c>
      <c r="F33" s="18">
        <f t="shared" si="1"/>
        <v>-0.932400932400932</v>
      </c>
    </row>
    <row r="34" s="3" customFormat="1" ht="14.25" spans="1:6">
      <c r="A34" s="19">
        <v>2121401</v>
      </c>
      <c r="B34" s="20" t="s">
        <v>81</v>
      </c>
      <c r="C34" s="21">
        <v>858</v>
      </c>
      <c r="D34" s="21">
        <v>850</v>
      </c>
      <c r="E34" s="21">
        <f t="shared" si="0"/>
        <v>-8</v>
      </c>
      <c r="F34" s="22">
        <f t="shared" si="1"/>
        <v>-0.932400932400932</v>
      </c>
    </row>
    <row r="35" s="3" customFormat="1" ht="14.25" hidden="1" spans="1:6">
      <c r="A35" s="19">
        <v>2121402</v>
      </c>
      <c r="B35" s="20" t="s">
        <v>82</v>
      </c>
      <c r="C35" s="21"/>
      <c r="D35" s="21"/>
      <c r="E35" s="21">
        <f t="shared" si="0"/>
        <v>0</v>
      </c>
      <c r="F35" s="22"/>
    </row>
    <row r="36" s="3" customFormat="1" ht="14.25" hidden="1" spans="1:6">
      <c r="A36" s="19">
        <v>2121499</v>
      </c>
      <c r="B36" s="20" t="s">
        <v>83</v>
      </c>
      <c r="C36" s="21"/>
      <c r="D36" s="21"/>
      <c r="E36" s="21">
        <f t="shared" si="0"/>
        <v>0</v>
      </c>
      <c r="F36" s="22" t="e">
        <f t="shared" si="1"/>
        <v>#DIV/0!</v>
      </c>
    </row>
    <row r="37" s="2" customFormat="1" ht="14.25" spans="1:6">
      <c r="A37" s="15">
        <v>213</v>
      </c>
      <c r="B37" s="16" t="s">
        <v>27</v>
      </c>
      <c r="C37" s="17">
        <f>C38+C41</f>
        <v>84</v>
      </c>
      <c r="D37" s="17">
        <f>D38+D41</f>
        <v>90</v>
      </c>
      <c r="E37" s="17">
        <f t="shared" si="0"/>
        <v>6</v>
      </c>
      <c r="F37" s="17">
        <f t="shared" si="1"/>
        <v>7.14285714285714</v>
      </c>
    </row>
    <row r="38" s="2" customFormat="1" ht="14.25" hidden="1" spans="1:6">
      <c r="A38" s="15">
        <v>21366</v>
      </c>
      <c r="B38" s="16" t="s">
        <v>84</v>
      </c>
      <c r="C38" s="17">
        <f>C39+C40</f>
        <v>0</v>
      </c>
      <c r="D38" s="17">
        <f>D39+D40</f>
        <v>0</v>
      </c>
      <c r="E38" s="17">
        <f t="shared" si="0"/>
        <v>0</v>
      </c>
      <c r="F38" s="17" t="e">
        <f t="shared" si="1"/>
        <v>#DIV/0!</v>
      </c>
    </row>
    <row r="39" s="3" customFormat="1" ht="14.25" hidden="1" spans="1:6">
      <c r="A39" s="19">
        <v>2136601</v>
      </c>
      <c r="B39" s="20" t="s">
        <v>67</v>
      </c>
      <c r="C39" s="21"/>
      <c r="D39" s="21"/>
      <c r="E39" s="21">
        <f t="shared" si="0"/>
        <v>0</v>
      </c>
      <c r="F39" s="22" t="e">
        <f t="shared" si="1"/>
        <v>#DIV/0!</v>
      </c>
    </row>
    <row r="40" s="2" customFormat="1" ht="14.25" hidden="1" spans="1:6">
      <c r="A40" s="19">
        <v>2136699</v>
      </c>
      <c r="B40" s="20" t="s">
        <v>85</v>
      </c>
      <c r="C40" s="21"/>
      <c r="D40" s="21"/>
      <c r="E40" s="21">
        <f t="shared" si="0"/>
        <v>0</v>
      </c>
      <c r="F40" s="22"/>
    </row>
    <row r="41" s="2" customFormat="1" ht="14.25" spans="1:6">
      <c r="A41" s="15">
        <v>21369</v>
      </c>
      <c r="B41" s="16" t="s">
        <v>86</v>
      </c>
      <c r="C41" s="17">
        <f>C42</f>
        <v>84</v>
      </c>
      <c r="D41" s="17">
        <f>D42</f>
        <v>90</v>
      </c>
      <c r="E41" s="17">
        <f t="shared" si="0"/>
        <v>6</v>
      </c>
      <c r="F41" s="18">
        <f>E41/C41*100</f>
        <v>7.14285714285714</v>
      </c>
    </row>
    <row r="42" s="3" customFormat="1" ht="14.25" spans="1:6">
      <c r="A42" s="19">
        <v>2136902</v>
      </c>
      <c r="B42" s="20" t="s">
        <v>87</v>
      </c>
      <c r="C42" s="21">
        <v>84</v>
      </c>
      <c r="D42" s="21">
        <v>90</v>
      </c>
      <c r="E42" s="21">
        <f t="shared" si="0"/>
        <v>6</v>
      </c>
      <c r="F42" s="22">
        <f>E42/C42*100</f>
        <v>7.14285714285714</v>
      </c>
    </row>
    <row r="43" s="2" customFormat="1" ht="14.25" hidden="1" spans="1:6">
      <c r="A43" s="15">
        <v>214</v>
      </c>
      <c r="B43" s="16" t="s">
        <v>28</v>
      </c>
      <c r="C43" s="17">
        <f>C44+C46</f>
        <v>0</v>
      </c>
      <c r="D43" s="17">
        <f>D44+D46</f>
        <v>0</v>
      </c>
      <c r="E43" s="17">
        <f t="shared" si="0"/>
        <v>0</v>
      </c>
      <c r="F43" s="18" t="e">
        <f t="shared" si="1"/>
        <v>#DIV/0!</v>
      </c>
    </row>
    <row r="44" s="2" customFormat="1" ht="14.25" hidden="1" spans="1:6">
      <c r="A44" s="15">
        <v>21462</v>
      </c>
      <c r="B44" s="16" t="s">
        <v>88</v>
      </c>
      <c r="C44" s="17">
        <f>C45</f>
        <v>0</v>
      </c>
      <c r="D44" s="17">
        <f>D45</f>
        <v>0</v>
      </c>
      <c r="E44" s="17">
        <f t="shared" si="0"/>
        <v>0</v>
      </c>
      <c r="F44" s="18"/>
    </row>
    <row r="45" s="3" customFormat="1" ht="14.25" hidden="1" spans="1:6">
      <c r="A45" s="19">
        <v>2146299</v>
      </c>
      <c r="B45" s="20" t="s">
        <v>89</v>
      </c>
      <c r="C45" s="21"/>
      <c r="D45" s="21"/>
      <c r="E45" s="21">
        <f t="shared" si="0"/>
        <v>0</v>
      </c>
      <c r="F45" s="22"/>
    </row>
    <row r="46" s="2" customFormat="1" ht="14.25" hidden="1" spans="1:6">
      <c r="A46" s="15">
        <v>21463</v>
      </c>
      <c r="B46" s="16" t="s">
        <v>90</v>
      </c>
      <c r="C46" s="17">
        <f>SUM(C47:C48)</f>
        <v>0</v>
      </c>
      <c r="D46" s="17">
        <f>D47</f>
        <v>0</v>
      </c>
      <c r="E46" s="17">
        <f t="shared" si="0"/>
        <v>0</v>
      </c>
      <c r="F46" s="18" t="e">
        <f t="shared" si="1"/>
        <v>#DIV/0!</v>
      </c>
    </row>
    <row r="47" s="3" customFormat="1" ht="14.25" hidden="1" spans="1:6">
      <c r="A47" s="19">
        <v>2146303</v>
      </c>
      <c r="B47" s="20" t="s">
        <v>91</v>
      </c>
      <c r="C47" s="21"/>
      <c r="D47" s="21"/>
      <c r="E47" s="21">
        <f t="shared" si="0"/>
        <v>0</v>
      </c>
      <c r="F47" s="21"/>
    </row>
    <row r="48" s="3" customFormat="1" ht="14.25" hidden="1" spans="1:6">
      <c r="A48" s="19">
        <v>2146399</v>
      </c>
      <c r="B48" s="20" t="s">
        <v>92</v>
      </c>
      <c r="C48" s="21"/>
      <c r="D48" s="21"/>
      <c r="E48" s="21">
        <f t="shared" si="0"/>
        <v>0</v>
      </c>
      <c r="F48" s="22" t="e">
        <f t="shared" si="1"/>
        <v>#DIV/0!</v>
      </c>
    </row>
    <row r="49" s="2" customFormat="1" ht="14.25" spans="1:6">
      <c r="A49" s="15">
        <v>229</v>
      </c>
      <c r="B49" s="16" t="s">
        <v>29</v>
      </c>
      <c r="C49" s="17">
        <f>C50+C51+C54</f>
        <v>29</v>
      </c>
      <c r="D49" s="17">
        <f>D50+D51+D54</f>
        <v>32</v>
      </c>
      <c r="E49" s="17">
        <f t="shared" si="0"/>
        <v>3</v>
      </c>
      <c r="F49" s="18">
        <f t="shared" si="1"/>
        <v>10.3448275862069</v>
      </c>
    </row>
    <row r="50" s="2" customFormat="1" ht="28.5" hidden="1" spans="1:6">
      <c r="A50" s="15">
        <v>22904</v>
      </c>
      <c r="B50" s="16" t="s">
        <v>93</v>
      </c>
      <c r="C50" s="17"/>
      <c r="D50" s="17"/>
      <c r="E50" s="17">
        <f t="shared" si="0"/>
        <v>0</v>
      </c>
      <c r="F50" s="18"/>
    </row>
    <row r="51" s="2" customFormat="1" ht="28.5" hidden="1" spans="1:6">
      <c r="A51" s="15">
        <v>22908</v>
      </c>
      <c r="B51" s="16" t="s">
        <v>94</v>
      </c>
      <c r="C51" s="17">
        <f>C52+C53</f>
        <v>0</v>
      </c>
      <c r="D51" s="17">
        <f>D52+D53</f>
        <v>0</v>
      </c>
      <c r="E51" s="17">
        <f t="shared" si="0"/>
        <v>0</v>
      </c>
      <c r="F51" s="18" t="e">
        <f t="shared" si="1"/>
        <v>#DIV/0!</v>
      </c>
    </row>
    <row r="52" s="3" customFormat="1" ht="14.25" hidden="1" spans="1:6">
      <c r="A52" s="19">
        <v>2290804</v>
      </c>
      <c r="B52" s="20" t="s">
        <v>95</v>
      </c>
      <c r="C52" s="21"/>
      <c r="D52" s="21"/>
      <c r="E52" s="21">
        <f t="shared" si="0"/>
        <v>0</v>
      </c>
      <c r="F52" s="22" t="e">
        <f t="shared" si="1"/>
        <v>#DIV/0!</v>
      </c>
    </row>
    <row r="53" s="3" customFormat="1" ht="14.25" hidden="1" spans="1:6">
      <c r="A53" s="19">
        <v>2290805</v>
      </c>
      <c r="B53" s="20" t="s">
        <v>96</v>
      </c>
      <c r="C53" s="21"/>
      <c r="D53" s="21"/>
      <c r="E53" s="21"/>
      <c r="F53" s="22"/>
    </row>
    <row r="54" s="2" customFormat="1" ht="14.25" spans="1:6">
      <c r="A54" s="15">
        <v>22960</v>
      </c>
      <c r="B54" s="16" t="s">
        <v>97</v>
      </c>
      <c r="C54" s="17">
        <f>SUM(C55:C60)</f>
        <v>29</v>
      </c>
      <c r="D54" s="17">
        <f>SUM(D55:D60)</f>
        <v>32</v>
      </c>
      <c r="E54" s="17">
        <f t="shared" si="0"/>
        <v>3</v>
      </c>
      <c r="F54" s="18">
        <f t="shared" si="1"/>
        <v>10.3448275862069</v>
      </c>
    </row>
    <row r="55" s="3" customFormat="1" ht="14.25" spans="1:6">
      <c r="A55" s="19">
        <v>2296002</v>
      </c>
      <c r="B55" s="20" t="s">
        <v>98</v>
      </c>
      <c r="C55" s="21">
        <v>24</v>
      </c>
      <c r="D55" s="21">
        <v>25</v>
      </c>
      <c r="E55" s="21">
        <f t="shared" si="0"/>
        <v>1</v>
      </c>
      <c r="F55" s="22">
        <f t="shared" si="1"/>
        <v>4.16666666666667</v>
      </c>
    </row>
    <row r="56" s="3" customFormat="1" ht="14.25" hidden="1" spans="1:6">
      <c r="A56" s="19">
        <v>2296003</v>
      </c>
      <c r="B56" s="20" t="s">
        <v>99</v>
      </c>
      <c r="C56" s="21"/>
      <c r="D56" s="21"/>
      <c r="E56" s="21">
        <f t="shared" si="0"/>
        <v>0</v>
      </c>
      <c r="F56" s="22" t="e">
        <f t="shared" si="1"/>
        <v>#DIV/0!</v>
      </c>
    </row>
    <row r="57" s="2" customFormat="1" ht="14.25" spans="1:6">
      <c r="A57" s="19">
        <v>2296004</v>
      </c>
      <c r="B57" s="20" t="s">
        <v>100</v>
      </c>
      <c r="C57" s="21">
        <v>3</v>
      </c>
      <c r="D57" s="21">
        <v>4</v>
      </c>
      <c r="E57" s="21">
        <f t="shared" si="0"/>
        <v>1</v>
      </c>
      <c r="F57" s="21">
        <f t="shared" si="1"/>
        <v>33.3333333333333</v>
      </c>
    </row>
    <row r="58" s="2" customFormat="1" ht="14.25" spans="1:6">
      <c r="A58" s="19">
        <v>2296006</v>
      </c>
      <c r="B58" s="20" t="s">
        <v>101</v>
      </c>
      <c r="C58" s="21">
        <v>2</v>
      </c>
      <c r="D58" s="21">
        <v>3</v>
      </c>
      <c r="E58" s="21">
        <f t="shared" si="0"/>
        <v>1</v>
      </c>
      <c r="F58" s="22">
        <f t="shared" si="1"/>
        <v>50</v>
      </c>
    </row>
    <row r="59" s="2" customFormat="1" ht="28.5" hidden="1" spans="1:6">
      <c r="A59" s="19">
        <v>2296013</v>
      </c>
      <c r="B59" s="20" t="s">
        <v>102</v>
      </c>
      <c r="C59" s="21"/>
      <c r="D59" s="21"/>
      <c r="E59" s="21">
        <f t="shared" si="0"/>
        <v>0</v>
      </c>
      <c r="F59" s="21"/>
    </row>
    <row r="60" s="2" customFormat="1" ht="28.5" hidden="1" spans="1:6">
      <c r="A60" s="19">
        <v>2296099</v>
      </c>
      <c r="B60" s="20" t="s">
        <v>103</v>
      </c>
      <c r="C60" s="21"/>
      <c r="D60" s="21"/>
      <c r="E60" s="21">
        <f t="shared" si="0"/>
        <v>0</v>
      </c>
      <c r="F60" s="21"/>
    </row>
    <row r="61" s="2" customFormat="1" ht="14.25" spans="1:6">
      <c r="A61" s="15">
        <v>232</v>
      </c>
      <c r="B61" s="16" t="s">
        <v>30</v>
      </c>
      <c r="C61" s="17">
        <f>C62</f>
        <v>0</v>
      </c>
      <c r="D61" s="17">
        <f>D62</f>
        <v>185</v>
      </c>
      <c r="E61" s="17">
        <f t="shared" si="0"/>
        <v>185</v>
      </c>
      <c r="F61" s="18">
        <v>100</v>
      </c>
    </row>
    <row r="62" s="2" customFormat="1" ht="14.25" spans="1:6">
      <c r="A62" s="15">
        <v>23204</v>
      </c>
      <c r="B62" s="16" t="s">
        <v>104</v>
      </c>
      <c r="C62" s="17">
        <f>SUM(C63:C65)</f>
        <v>0</v>
      </c>
      <c r="D62" s="17">
        <f>SUM(D63:D65)</f>
        <v>185</v>
      </c>
      <c r="E62" s="17">
        <f t="shared" si="0"/>
        <v>185</v>
      </c>
      <c r="F62" s="18">
        <v>100</v>
      </c>
    </row>
    <row r="63" s="3" customFormat="1" ht="28.5" hidden="1" spans="1:6">
      <c r="A63" s="19">
        <v>2320411</v>
      </c>
      <c r="B63" s="20" t="s">
        <v>105</v>
      </c>
      <c r="C63" s="21"/>
      <c r="D63" s="21"/>
      <c r="E63" s="21">
        <f t="shared" si="0"/>
        <v>0</v>
      </c>
      <c r="F63" s="22" t="e">
        <f t="shared" si="1"/>
        <v>#DIV/0!</v>
      </c>
    </row>
    <row r="64" s="3" customFormat="1" ht="14.25" hidden="1" spans="1:6">
      <c r="A64" s="19">
        <v>2320431</v>
      </c>
      <c r="B64" s="20" t="s">
        <v>106</v>
      </c>
      <c r="C64" s="21"/>
      <c r="D64" s="21"/>
      <c r="E64" s="21">
        <f t="shared" si="0"/>
        <v>0</v>
      </c>
      <c r="F64" s="22" t="e">
        <f t="shared" si="1"/>
        <v>#DIV/0!</v>
      </c>
    </row>
    <row r="65" s="3" customFormat="1" ht="14.25" spans="1:6">
      <c r="A65" s="19">
        <v>2320499</v>
      </c>
      <c r="B65" s="20" t="s">
        <v>107</v>
      </c>
      <c r="C65" s="21">
        <v>0</v>
      </c>
      <c r="D65" s="21">
        <v>185</v>
      </c>
      <c r="E65" s="21">
        <f t="shared" si="0"/>
        <v>185</v>
      </c>
      <c r="F65" s="22">
        <v>100</v>
      </c>
    </row>
    <row r="66" s="2" customFormat="1" ht="14.25" hidden="1" spans="1:6">
      <c r="A66" s="15">
        <v>233</v>
      </c>
      <c r="B66" s="16" t="s">
        <v>31</v>
      </c>
      <c r="C66" s="17">
        <f>C67</f>
        <v>0</v>
      </c>
      <c r="D66" s="17">
        <f>D67</f>
        <v>0</v>
      </c>
      <c r="E66" s="17">
        <f t="shared" si="0"/>
        <v>0</v>
      </c>
      <c r="F66" s="18" t="e">
        <f t="shared" si="1"/>
        <v>#DIV/0!</v>
      </c>
    </row>
    <row r="67" s="2" customFormat="1" ht="14.25" hidden="1" spans="1:6">
      <c r="A67" s="15">
        <v>23304</v>
      </c>
      <c r="B67" s="16" t="s">
        <v>108</v>
      </c>
      <c r="C67" s="17">
        <f>SUM(C68:C70)</f>
        <v>0</v>
      </c>
      <c r="D67" s="17">
        <f>SUM(D68:D70)</f>
        <v>0</v>
      </c>
      <c r="E67" s="17">
        <f t="shared" si="0"/>
        <v>0</v>
      </c>
      <c r="F67" s="18" t="e">
        <f t="shared" si="1"/>
        <v>#DIV/0!</v>
      </c>
    </row>
    <row r="68" s="3" customFormat="1" ht="28.5" hidden="1" spans="1:6">
      <c r="A68" s="19">
        <v>2330411</v>
      </c>
      <c r="B68" s="20" t="s">
        <v>109</v>
      </c>
      <c r="C68" s="21"/>
      <c r="D68" s="21"/>
      <c r="E68" s="21">
        <f t="shared" si="0"/>
        <v>0</v>
      </c>
      <c r="F68" s="22" t="e">
        <f t="shared" si="1"/>
        <v>#DIV/0!</v>
      </c>
    </row>
    <row r="69" s="3" customFormat="1" ht="14.25" hidden="1" spans="1:6">
      <c r="A69" s="19">
        <v>2330431</v>
      </c>
      <c r="B69" s="20" t="s">
        <v>110</v>
      </c>
      <c r="C69" s="21"/>
      <c r="D69" s="21"/>
      <c r="E69" s="21">
        <f t="shared" si="0"/>
        <v>0</v>
      </c>
      <c r="F69" s="22" t="e">
        <f t="shared" si="1"/>
        <v>#DIV/0!</v>
      </c>
    </row>
    <row r="70" s="3" customFormat="1" ht="28.5" hidden="1" spans="1:6">
      <c r="A70" s="19">
        <v>2330498</v>
      </c>
      <c r="B70" s="20" t="s">
        <v>111</v>
      </c>
      <c r="C70" s="21"/>
      <c r="D70" s="21"/>
      <c r="E70" s="21">
        <f t="shared" si="0"/>
        <v>0</v>
      </c>
      <c r="F70" s="22" t="e">
        <f t="shared" si="1"/>
        <v>#DIV/0!</v>
      </c>
    </row>
    <row r="71" s="2" customFormat="1" ht="14.25" spans="1:6">
      <c r="A71" s="15">
        <v>234</v>
      </c>
      <c r="B71" s="16" t="s">
        <v>32</v>
      </c>
      <c r="C71" s="17">
        <f>C72</f>
        <v>10</v>
      </c>
      <c r="D71" s="17">
        <f>D72</f>
        <v>0</v>
      </c>
      <c r="E71" s="17">
        <v>0</v>
      </c>
      <c r="F71" s="23">
        <v>0</v>
      </c>
    </row>
    <row r="72" s="2" customFormat="1" ht="14.25" spans="1:6">
      <c r="A72" s="15">
        <v>23401</v>
      </c>
      <c r="B72" s="16" t="s">
        <v>112</v>
      </c>
      <c r="C72" s="17">
        <f>C73</f>
        <v>10</v>
      </c>
      <c r="D72" s="17">
        <f>D73</f>
        <v>0</v>
      </c>
      <c r="E72" s="17">
        <v>0</v>
      </c>
      <c r="F72" s="23">
        <v>0</v>
      </c>
    </row>
    <row r="73" s="3" customFormat="1" ht="14.25" spans="1:6">
      <c r="A73" s="19">
        <v>2340101</v>
      </c>
      <c r="B73" s="20" t="s">
        <v>113</v>
      </c>
      <c r="C73" s="21">
        <v>10</v>
      </c>
      <c r="D73" s="21">
        <v>0</v>
      </c>
      <c r="E73" s="21">
        <v>0</v>
      </c>
      <c r="F73" s="24">
        <v>0</v>
      </c>
    </row>
    <row r="74" s="2" customFormat="1" ht="14.25" spans="1:6">
      <c r="A74" s="15" t="s">
        <v>33</v>
      </c>
      <c r="B74" s="16"/>
      <c r="C74" s="17">
        <f>C75</f>
        <v>0</v>
      </c>
      <c r="D74" s="17">
        <f>D75</f>
        <v>0</v>
      </c>
      <c r="E74" s="17">
        <f t="shared" ref="E74:E82" si="2">D74-C74</f>
        <v>0</v>
      </c>
      <c r="F74" s="23">
        <v>0</v>
      </c>
    </row>
    <row r="75" s="2" customFormat="1" ht="14.25" hidden="1" spans="1:6">
      <c r="A75" s="19">
        <v>2300402</v>
      </c>
      <c r="B75" s="25" t="s">
        <v>114</v>
      </c>
      <c r="C75" s="21"/>
      <c r="D75" s="21"/>
      <c r="E75" s="21">
        <f t="shared" si="2"/>
        <v>0</v>
      </c>
      <c r="F75" s="24" t="e">
        <f t="shared" ref="F75:F82" si="3">E75/C75*100</f>
        <v>#DIV/0!</v>
      </c>
    </row>
    <row r="76" s="2" customFormat="1" ht="14.25" spans="1:6">
      <c r="A76" s="15" t="s">
        <v>35</v>
      </c>
      <c r="B76" s="26"/>
      <c r="C76" s="17">
        <f>C77</f>
        <v>0</v>
      </c>
      <c r="D76" s="17">
        <f>D77</f>
        <v>0</v>
      </c>
      <c r="E76" s="17">
        <f t="shared" si="2"/>
        <v>0</v>
      </c>
      <c r="F76" s="23">
        <v>0</v>
      </c>
    </row>
    <row r="77" s="2" customFormat="1" ht="14.25" hidden="1" spans="1:6">
      <c r="A77" s="19">
        <v>23104</v>
      </c>
      <c r="B77" s="25" t="s">
        <v>115</v>
      </c>
      <c r="C77" s="21"/>
      <c r="D77" s="21"/>
      <c r="E77" s="21">
        <f t="shared" si="2"/>
        <v>0</v>
      </c>
      <c r="F77" s="24" t="e">
        <f t="shared" si="3"/>
        <v>#DIV/0!</v>
      </c>
    </row>
    <row r="78" s="2" customFormat="1" ht="14.25" spans="1:6">
      <c r="A78" s="15" t="s">
        <v>37</v>
      </c>
      <c r="B78" s="16"/>
      <c r="C78" s="17">
        <f>C79</f>
        <v>0</v>
      </c>
      <c r="D78" s="17">
        <f>D79</f>
        <v>0</v>
      </c>
      <c r="E78" s="17">
        <f t="shared" si="2"/>
        <v>0</v>
      </c>
      <c r="F78" s="23">
        <v>0</v>
      </c>
    </row>
    <row r="79" s="3" customFormat="1" ht="14.25" hidden="1" spans="1:6">
      <c r="A79" s="19">
        <v>2300802</v>
      </c>
      <c r="B79" s="20" t="s">
        <v>116</v>
      </c>
      <c r="C79" s="27"/>
      <c r="D79" s="21"/>
      <c r="E79" s="21">
        <f t="shared" si="2"/>
        <v>0</v>
      </c>
      <c r="F79" s="24" t="e">
        <f t="shared" si="3"/>
        <v>#DIV/0!</v>
      </c>
    </row>
    <row r="80" s="2" customFormat="1" ht="14.25" spans="1:6">
      <c r="A80" s="15" t="s">
        <v>39</v>
      </c>
      <c r="B80" s="16"/>
      <c r="C80" s="17">
        <f>C81</f>
        <v>0</v>
      </c>
      <c r="D80" s="17">
        <f>D81</f>
        <v>0</v>
      </c>
      <c r="E80" s="17">
        <f t="shared" si="2"/>
        <v>0</v>
      </c>
      <c r="F80" s="23">
        <v>0</v>
      </c>
    </row>
    <row r="81" s="3" customFormat="1" ht="14.25" hidden="1" spans="1:6">
      <c r="A81" s="19">
        <v>2300902</v>
      </c>
      <c r="B81" s="20" t="s">
        <v>117</v>
      </c>
      <c r="C81" s="21">
        <f>C82-C78-C76-C74-C5</f>
        <v>0</v>
      </c>
      <c r="D81" s="21"/>
      <c r="E81" s="21">
        <f t="shared" si="2"/>
        <v>0</v>
      </c>
      <c r="F81" s="22" t="e">
        <f t="shared" si="3"/>
        <v>#DIV/0!</v>
      </c>
    </row>
    <row r="82" s="2" customFormat="1" ht="14.25" spans="1:6">
      <c r="A82" s="28" t="s">
        <v>41</v>
      </c>
      <c r="B82" s="28"/>
      <c r="C82" s="17">
        <f>镇基金收入!C27</f>
        <v>4984</v>
      </c>
      <c r="D82" s="17">
        <f>镇基金收入!D27</f>
        <v>6350</v>
      </c>
      <c r="E82" s="17">
        <f t="shared" si="2"/>
        <v>1366</v>
      </c>
      <c r="F82" s="18">
        <f t="shared" si="3"/>
        <v>27.4077046548957</v>
      </c>
    </row>
    <row r="83" s="2" customFormat="1" ht="15.75" spans="1:6">
      <c r="A83" s="29"/>
      <c r="B83" s="29"/>
      <c r="C83" s="30"/>
      <c r="D83" s="30"/>
      <c r="E83" s="30"/>
      <c r="F83" s="29"/>
    </row>
    <row r="84" ht="15.75" spans="1:6">
      <c r="A84" s="31"/>
      <c r="B84" s="31"/>
      <c r="C84" s="32"/>
      <c r="D84" s="32"/>
      <c r="E84" s="32"/>
      <c r="F84" s="31"/>
    </row>
  </sheetData>
  <mergeCells count="2">
    <mergeCell ref="A2:F2"/>
    <mergeCell ref="A82:B82"/>
  </mergeCells>
  <pageMargins left="0.7" right="0.7" top="0.75" bottom="0.75" header="0.3" footer="0.3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镇封面</vt:lpstr>
      <vt:lpstr>收支总表</vt:lpstr>
      <vt:lpstr>镇基金收入</vt:lpstr>
      <vt:lpstr>镇基金支出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欧润鹏</cp:lastModifiedBy>
  <dcterms:created xsi:type="dcterms:W3CDTF">2021-01-01T13:08:00Z</dcterms:created>
  <cp:lastPrinted>2021-01-01T13:09:00Z</cp:lastPrinted>
  <dcterms:modified xsi:type="dcterms:W3CDTF">2021-04-16T03:31:30Z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