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<sst xmlns="http://schemas.openxmlformats.org/spreadsheetml/2006/main" count="159" uniqueCount="121">
  <si>
    <t>鹤山市龙口镇2023年政府性基金预算收支预算表</t>
  </si>
  <si>
    <t>单位：万元</t>
  </si>
  <si>
    <t>收入项目</t>
  </si>
  <si>
    <t>支出项目</t>
  </si>
  <si>
    <t>科目号</t>
  </si>
  <si>
    <t>科目名称</t>
  </si>
  <si>
    <t>2023年预算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</si>
  <si>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</si>
  <si>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</si>
  <si>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</si>
  <si>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</si>
  <si>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</si>
  <si>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</si>
  <si>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</si>
  <si>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</si>
  <si>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</si>
  <si>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</si>
  <si>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</si>
  <si>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</si>
  <si>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</si>
  <si>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</si>
  <si>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</si>
  <si>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</si>
  <si>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</si>
  <si>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</si>
  <si>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</si>
  <si>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</si>
  <si>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</si>
  <si>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</si>
  <si>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</si>
  <si>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</si>
  <si>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</si>
  <si>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五、县对镇的补助收入</t>
  </si>
  <si>
    <t>六、年终结余</t>
  </si>
  <si>
    <t>收入合计</t>
  </si>
  <si>
    <t>支出合计</t>
  </si>
  <si>
    <t>鹤山市龙口镇2023年政府性基金预算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</si>
  <si>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</si>
  <si>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</si>
  <si>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</si>
  <si>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</si>
  <si>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</si>
  <si>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</si>
  <si>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</si>
  <si>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</si>
  <si>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</si>
  <si>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</si>
  <si>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</si>
  <si>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</si>
  <si>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</si>
  <si>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</si>
  <si>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</si>
  <si>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鹤山市龙口镇2023年政府性基金预算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</si>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</sst>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6" fontId="5" fillId="0" borderId="1" xfId="8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41" fontId="5" fillId="0" borderId="1" xfId="8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8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lef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8" applyNumberFormat="1" applyFont="1" applyFill="1" applyBorder="1" applyAlignment="1">
      <alignment horizontal="right" vertical="center" wrapText="1"/>
    </xf>
    <xf numFmtId="176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1" fontId="4" fillId="0" borderId="1" xfId="8" applyNumberFormat="1" applyFont="1" applyFill="1" applyBorder="1" applyAlignment="1">
      <alignment horizontal="right" vertical="center" wrapText="1"/>
    </xf>
    <xf numFmtId="176" fontId="11" fillId="0" borderId="0" xfId="0" applyNumberFormat="1" applyFont="1" applyAlignment="1">
      <alignment vertical="center"/>
    </xf>
    <xf numFmtId="176" fontId="4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8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workbookViewId="0">
      <selection activeCell="C27" sqref="C27"/>
    </sheetView>
  </sheetViews>
  <sheetFormatPr defaultColWidth="9" defaultRowHeight="13.5" outlineLevelCol="7"/>
  <cols>
    <col min="1" max="1" width="10.25" style="39" customWidth="1"/>
    <col min="2" max="2" width="23.5" style="39" customWidth="1"/>
    <col min="3" max="3" width="14.75" style="67" customWidth="1"/>
    <col min="4" max="4" width="8.875" style="5" customWidth="1"/>
    <col min="5" max="5" width="25.125" style="5" customWidth="1"/>
    <col min="6" max="6" width="17.875" style="67" customWidth="1"/>
    <col min="7" max="7" width="9" style="39"/>
    <col min="8" max="8" width="9" style="68"/>
    <col min="9" max="16384" width="9" style="39"/>
  </cols>
  <sheetData>
    <row r="2" ht="25.5" spans="1:6">
      <c r="A2" s="41" t="s">
        <v>0</v>
      </c>
      <c r="B2" s="41"/>
      <c r="C2" s="41"/>
      <c r="D2" s="41"/>
      <c r="E2" s="41"/>
      <c r="F2" s="41"/>
    </row>
    <row r="3" spans="6:6">
      <c r="F3" s="69" t="s">
        <v>1</v>
      </c>
    </row>
    <row r="4" s="5" customFormat="1" ht="14.25" spans="1:8">
      <c r="A4" s="70" t="s">
        <v>2</v>
      </c>
      <c r="B4" s="70"/>
      <c r="C4" s="70"/>
      <c r="D4" s="70" t="s">
        <v>3</v>
      </c>
      <c r="E4" s="70"/>
      <c r="F4" s="70"/>
      <c r="H4" s="71"/>
    </row>
    <row r="5" ht="32.25" customHeight="1" spans="1:6">
      <c r="A5" s="43" t="s">
        <v>4</v>
      </c>
      <c r="B5" s="43" t="s">
        <v>5</v>
      </c>
      <c r="C5" s="72" t="s">
        <v>6</v>
      </c>
      <c r="D5" s="10" t="s">
        <v>4</v>
      </c>
      <c r="E5" s="10" t="s">
        <v>5</v>
      </c>
      <c r="F5" s="72" t="s">
        <v>6</v>
      </c>
    </row>
    <row r="6" ht="18" customHeight="1" spans="1:6">
      <c r="A6" s="49" t="s">
        <v>7</v>
      </c>
      <c r="B6" s="54"/>
      <c r="C6" s="73">
        <f>SUM(C7:C12)</f>
        <v>2250</v>
      </c>
      <c r="D6" s="13" t="s">
        <v>8</v>
      </c>
      <c r="E6" s="14"/>
      <c r="F6" s="74">
        <f>SUM(F7:F9)+SUM(F14:F18)</f>
        <v>2250</v>
      </c>
    </row>
    <row r="7" ht="18" customHeight="1" spans="1:6">
      <c r="A7" s="53">
        <v>1030147</v>
      </c>
      <c r="B7" s="54" t="s">
        <v>9</v>
      </c>
      <c r="C7" s="75">
        <f>镇级基金收入!C6</f>
        <v>0</v>
      </c>
      <c r="D7" s="18">
        <v>207</v>
      </c>
      <c r="E7" s="19" t="s">
        <v>10</v>
      </c>
      <c r="F7" s="76">
        <f>镇级基金支出!C6</f>
        <v>0</v>
      </c>
    </row>
    <row r="8" ht="18" customHeight="1" spans="1:6">
      <c r="A8" s="53">
        <v>1030148</v>
      </c>
      <c r="B8" s="54" t="s">
        <v>11</v>
      </c>
      <c r="C8" s="75">
        <f>镇级基金收入!C7</f>
        <v>1800</v>
      </c>
      <c r="D8" s="18">
        <v>208</v>
      </c>
      <c r="E8" s="19" t="s">
        <v>12</v>
      </c>
      <c r="F8" s="76">
        <f>镇级基金支出!C10</f>
        <v>0</v>
      </c>
    </row>
    <row r="9" ht="18" customHeight="1" spans="1:6">
      <c r="A9" s="53">
        <v>1030155</v>
      </c>
      <c r="B9" s="54" t="s">
        <v>13</v>
      </c>
      <c r="C9" s="75">
        <f>镇级基金收入!C13</f>
        <v>0</v>
      </c>
      <c r="D9" s="18">
        <v>212</v>
      </c>
      <c r="E9" s="19" t="s">
        <v>14</v>
      </c>
      <c r="F9" s="76">
        <f>SUM(F10:F13)</f>
        <v>2250</v>
      </c>
    </row>
    <row r="10" ht="27" spans="1:6">
      <c r="A10" s="53">
        <v>1030156</v>
      </c>
      <c r="B10" s="54" t="s">
        <v>15</v>
      </c>
      <c r="C10" s="75">
        <f>镇级基金收入!C16</f>
        <v>0</v>
      </c>
      <c r="D10" s="18">
        <v>21208</v>
      </c>
      <c r="E10" s="19" t="s">
        <v>16</v>
      </c>
      <c r="F10" s="76">
        <f>镇级基金支出!C20</f>
        <v>1800</v>
      </c>
    </row>
    <row r="11" ht="27" spans="1:6">
      <c r="A11" s="53">
        <v>1030178</v>
      </c>
      <c r="B11" s="54" t="s">
        <v>17</v>
      </c>
      <c r="C11" s="75">
        <f>镇级基金收入!C17</f>
        <v>450</v>
      </c>
      <c r="D11" s="18">
        <v>21211</v>
      </c>
      <c r="E11" s="19" t="s">
        <v>18</v>
      </c>
      <c r="F11" s="76">
        <f>镇级基金支出!C31</f>
        <v>0</v>
      </c>
    </row>
    <row r="12" ht="27" spans="1:6">
      <c r="A12" s="53"/>
      <c r="B12" s="77"/>
      <c r="C12" s="75"/>
      <c r="D12" s="18">
        <v>21213</v>
      </c>
      <c r="E12" s="19" t="s">
        <v>19</v>
      </c>
      <c r="F12" s="76">
        <f>-镇级基金支出!C32</f>
        <v>0</v>
      </c>
    </row>
    <row r="13" ht="18" customHeight="1" spans="1:6">
      <c r="A13" s="78"/>
      <c r="B13" s="78"/>
      <c r="C13" s="79"/>
      <c r="D13" s="18">
        <v>21214</v>
      </c>
      <c r="E13" s="19" t="s">
        <v>20</v>
      </c>
      <c r="F13" s="76">
        <f>镇级基金支出!C36</f>
        <v>450</v>
      </c>
    </row>
    <row r="14" ht="18" customHeight="1" spans="1:6">
      <c r="A14" s="78"/>
      <c r="B14" s="78"/>
      <c r="C14" s="79"/>
      <c r="D14" s="18">
        <v>213</v>
      </c>
      <c r="E14" s="19" t="s">
        <v>21</v>
      </c>
      <c r="F14" s="76">
        <f>镇级基金支出!C40</f>
        <v>0</v>
      </c>
    </row>
    <row r="15" ht="18" customHeight="1" spans="1:6">
      <c r="A15" s="78"/>
      <c r="B15" s="78"/>
      <c r="C15" s="75"/>
      <c r="D15" s="18">
        <v>214</v>
      </c>
      <c r="E15" s="19" t="s">
        <v>22</v>
      </c>
      <c r="F15" s="76">
        <f>镇级基金支出!C46</f>
        <v>0</v>
      </c>
    </row>
    <row r="16" ht="18" customHeight="1" spans="1:6">
      <c r="A16" s="49"/>
      <c r="B16" s="54"/>
      <c r="C16" s="75"/>
      <c r="D16" s="18">
        <v>229</v>
      </c>
      <c r="E16" s="19" t="s">
        <v>23</v>
      </c>
      <c r="F16" s="76">
        <f>镇级基金支出!C49</f>
        <v>0</v>
      </c>
    </row>
    <row r="17" ht="18" customHeight="1" spans="1:6">
      <c r="A17" s="48"/>
      <c r="B17" s="48"/>
      <c r="C17" s="75"/>
      <c r="D17" s="18">
        <v>232</v>
      </c>
      <c r="E17" s="19" t="s">
        <v>24</v>
      </c>
      <c r="F17" s="76">
        <f>镇级基金支出!C61</f>
        <v>0</v>
      </c>
    </row>
    <row r="18" ht="18" customHeight="1" spans="1:6">
      <c r="A18" s="48"/>
      <c r="B18" s="54"/>
      <c r="C18" s="75"/>
      <c r="D18" s="18">
        <v>233</v>
      </c>
      <c r="E18" s="19" t="s">
        <v>25</v>
      </c>
      <c r="F18" s="75">
        <f>镇级基金支出!C67</f>
        <v>0</v>
      </c>
    </row>
    <row r="19" s="37" customFormat="1" ht="18" customHeight="1" spans="1:8">
      <c r="A19" s="49" t="s">
        <v>26</v>
      </c>
      <c r="B19" s="54"/>
      <c r="C19" s="73">
        <f>镇级基金收入!C19</f>
        <v>0</v>
      </c>
      <c r="D19" s="13" t="s">
        <v>27</v>
      </c>
      <c r="E19" s="14"/>
      <c r="F19" s="74">
        <f>镇级基金支出!C80</f>
        <v>0</v>
      </c>
      <c r="H19" s="80"/>
    </row>
    <row r="20" s="37" customFormat="1" ht="18" customHeight="1" spans="1:8">
      <c r="A20" s="48" t="s">
        <v>28</v>
      </c>
      <c r="B20" s="54"/>
      <c r="C20" s="73">
        <f>镇级基金收入!C21</f>
        <v>0</v>
      </c>
      <c r="D20" s="13" t="s">
        <v>29</v>
      </c>
      <c r="E20" s="81"/>
      <c r="F20" s="74">
        <f>镇级基金支出!C82</f>
        <v>0</v>
      </c>
      <c r="H20" s="80"/>
    </row>
    <row r="21" s="37" customFormat="1" ht="18" customHeight="1" spans="1:8">
      <c r="A21" s="48" t="s">
        <v>30</v>
      </c>
      <c r="B21" s="54"/>
      <c r="C21" s="73">
        <f>镇级基金收入!C23</f>
        <v>0</v>
      </c>
      <c r="D21" s="13" t="s">
        <v>31</v>
      </c>
      <c r="E21" s="81"/>
      <c r="F21" s="74">
        <f>镇级基金支出!C84</f>
        <v>0</v>
      </c>
      <c r="H21" s="80"/>
    </row>
    <row r="22" s="37" customFormat="1" ht="18" customHeight="1" spans="1:8">
      <c r="A22" s="48" t="s">
        <v>32</v>
      </c>
      <c r="B22" s="54"/>
      <c r="C22" s="73">
        <f>镇级基金收入!C27</f>
        <v>0</v>
      </c>
      <c r="D22" s="13" t="s">
        <v>33</v>
      </c>
      <c r="E22" s="81"/>
      <c r="F22" s="74">
        <f>镇级基金支出!C86</f>
        <v>0</v>
      </c>
      <c r="H22" s="80"/>
    </row>
    <row r="23" s="37" customFormat="1" ht="18" customHeight="1" spans="1:8">
      <c r="A23" s="82" t="s">
        <v>34</v>
      </c>
      <c r="B23" s="82"/>
      <c r="C23" s="73">
        <f>C6+C19+C20+C21+C22</f>
        <v>2250</v>
      </c>
      <c r="D23" s="10" t="s">
        <v>35</v>
      </c>
      <c r="E23" s="10"/>
      <c r="F23" s="74">
        <f>F6+F21+F22+F19+F20</f>
        <v>2250</v>
      </c>
      <c r="H23" s="80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workbookViewId="0">
      <selection activeCell="B34" sqref="B34"/>
    </sheetView>
  </sheetViews>
  <sheetFormatPr defaultColWidth="11.375" defaultRowHeight="13.5" outlineLevelCol="4"/>
  <cols>
    <col min="1" max="1" width="12" style="39" customWidth="1"/>
    <col min="2" max="2" width="35.75" style="39" customWidth="1"/>
    <col min="3" max="3" width="19.25" style="6" customWidth="1"/>
    <col min="4" max="16384" width="11.375" style="39"/>
  </cols>
  <sheetData>
    <row r="2" ht="58.5" customHeight="1" spans="1:3">
      <c r="A2" s="40" t="s">
        <v>36</v>
      </c>
      <c r="B2" s="41"/>
      <c r="C2" s="41"/>
    </row>
    <row r="3" spans="3:3">
      <c r="C3" s="42" t="s">
        <v>37</v>
      </c>
    </row>
    <row r="4" s="36" customFormat="1" ht="34.5" customHeight="1" spans="1:5">
      <c r="A4" s="43" t="s">
        <v>4</v>
      </c>
      <c r="B4" s="43" t="s">
        <v>5</v>
      </c>
      <c r="C4" s="11" t="s">
        <v>6</v>
      </c>
      <c r="E4" s="12"/>
    </row>
    <row r="5" s="37" customFormat="1" ht="25.5" customHeight="1" spans="1:5">
      <c r="A5" s="44" t="s">
        <v>7</v>
      </c>
      <c r="B5" s="45"/>
      <c r="C5" s="46">
        <f>C6+C7+C13+C16+C17+C18</f>
        <v>2250</v>
      </c>
      <c r="E5" s="47"/>
    </row>
    <row r="6" s="37" customFormat="1" ht="25.5" customHeight="1" spans="1:5">
      <c r="A6" s="48">
        <v>1030147</v>
      </c>
      <c r="B6" s="49" t="s">
        <v>9</v>
      </c>
      <c r="C6" s="50">
        <v>0</v>
      </c>
      <c r="E6" s="51"/>
    </row>
    <row r="7" s="37" customFormat="1" ht="25.5" customHeight="1" spans="1:5">
      <c r="A7" s="48">
        <v>1030148</v>
      </c>
      <c r="B7" s="49" t="s">
        <v>11</v>
      </c>
      <c r="C7" s="52">
        <f>SUM(C8:C12)</f>
        <v>1800</v>
      </c>
      <c r="E7" s="51"/>
    </row>
    <row r="8" ht="25.5" customHeight="1" spans="1:5">
      <c r="A8" s="53">
        <v>103014801</v>
      </c>
      <c r="B8" s="54" t="s">
        <v>38</v>
      </c>
      <c r="C8" s="55">
        <v>1800</v>
      </c>
      <c r="E8" s="56"/>
    </row>
    <row r="9" ht="25.5" hidden="1" customHeight="1" spans="1:5">
      <c r="A9" s="53">
        <v>103014802</v>
      </c>
      <c r="B9" s="54" t="s">
        <v>39</v>
      </c>
      <c r="C9" s="55"/>
      <c r="E9" s="56"/>
    </row>
    <row r="10" s="38" customFormat="1" ht="25.5" hidden="1" customHeight="1" spans="1:5">
      <c r="A10" s="53">
        <v>103014803</v>
      </c>
      <c r="B10" s="54" t="s">
        <v>40</v>
      </c>
      <c r="C10" s="55"/>
      <c r="E10" s="51"/>
    </row>
    <row r="11" s="38" customFormat="1" ht="25.5" hidden="1" customHeight="1" spans="1:5">
      <c r="A11" s="53">
        <v>103014898</v>
      </c>
      <c r="B11" s="54" t="s">
        <v>41</v>
      </c>
      <c r="C11" s="55"/>
      <c r="E11" s="51"/>
    </row>
    <row r="12" s="38" customFormat="1" ht="25.5" hidden="1" customHeight="1" spans="1:5">
      <c r="A12" s="53">
        <v>103014899</v>
      </c>
      <c r="B12" s="54" t="s">
        <v>42</v>
      </c>
      <c r="C12" s="55"/>
      <c r="E12" s="51"/>
    </row>
    <row r="13" s="37" customFormat="1" ht="25.5" customHeight="1" spans="1:5">
      <c r="A13" s="48">
        <v>1030155</v>
      </c>
      <c r="B13" s="49" t="s">
        <v>13</v>
      </c>
      <c r="C13" s="50">
        <f>C14+C15</f>
        <v>0</v>
      </c>
      <c r="E13" s="47"/>
    </row>
    <row r="14" ht="25.5" hidden="1" customHeight="1" spans="1:5">
      <c r="A14" s="53">
        <v>103015501</v>
      </c>
      <c r="B14" s="54" t="s">
        <v>43</v>
      </c>
      <c r="C14" s="55"/>
      <c r="E14" s="56"/>
    </row>
    <row r="15" ht="25.5" hidden="1" customHeight="1" spans="1:5">
      <c r="A15" s="53">
        <v>103015502</v>
      </c>
      <c r="B15" s="54" t="s">
        <v>44</v>
      </c>
      <c r="C15" s="55"/>
      <c r="E15" s="56"/>
    </row>
    <row r="16" s="37" customFormat="1" ht="25.5" customHeight="1" spans="1:5">
      <c r="A16" s="48">
        <v>1030156</v>
      </c>
      <c r="B16" s="49" t="s">
        <v>15</v>
      </c>
      <c r="C16" s="50">
        <v>0</v>
      </c>
      <c r="E16" s="51"/>
    </row>
    <row r="17" s="37" customFormat="1" ht="25.5" customHeight="1" spans="1:5">
      <c r="A17" s="48">
        <v>1030178</v>
      </c>
      <c r="B17" s="49" t="s">
        <v>17</v>
      </c>
      <c r="C17" s="52">
        <v>450</v>
      </c>
      <c r="E17" s="51"/>
    </row>
    <row r="18" s="37" customFormat="1" ht="33.75" customHeight="1" spans="1:3">
      <c r="A18" s="48">
        <v>1030180</v>
      </c>
      <c r="B18" s="57" t="s">
        <v>45</v>
      </c>
      <c r="C18" s="50">
        <v>0</v>
      </c>
    </row>
    <row r="19" s="37" customFormat="1" ht="25.5" customHeight="1" spans="1:3">
      <c r="A19" s="49" t="s">
        <v>26</v>
      </c>
      <c r="B19" s="49"/>
      <c r="C19" s="50">
        <v>0</v>
      </c>
    </row>
    <row r="20" ht="25.5" hidden="1" customHeight="1" spans="1:3">
      <c r="A20" s="53">
        <v>11004</v>
      </c>
      <c r="B20" s="54" t="s">
        <v>46</v>
      </c>
      <c r="C20" s="58"/>
    </row>
    <row r="21" s="37" customFormat="1" ht="25.5" customHeight="1" spans="1:3">
      <c r="A21" s="48" t="s">
        <v>28</v>
      </c>
      <c r="B21" s="48"/>
      <c r="C21" s="50">
        <v>0</v>
      </c>
    </row>
    <row r="22" ht="25.5" hidden="1" customHeight="1" spans="1:3">
      <c r="A22" s="53">
        <v>1100802</v>
      </c>
      <c r="B22" s="54" t="s">
        <v>47</v>
      </c>
      <c r="C22" s="58"/>
    </row>
    <row r="23" s="37" customFormat="1" ht="25.5" customHeight="1" spans="1:3">
      <c r="A23" s="48" t="s">
        <v>30</v>
      </c>
      <c r="B23" s="49"/>
      <c r="C23" s="50">
        <v>0</v>
      </c>
    </row>
    <row r="24" s="38" customFormat="1" ht="25.5" hidden="1" customHeight="1" spans="1:3">
      <c r="A24" s="53">
        <v>1101102</v>
      </c>
      <c r="B24" s="54" t="s">
        <v>48</v>
      </c>
      <c r="C24" s="58"/>
    </row>
    <row r="25" s="38" customFormat="1" ht="25.5" customHeight="1" spans="1:3">
      <c r="A25" s="48" t="s">
        <v>49</v>
      </c>
      <c r="B25" s="59"/>
      <c r="C25" s="50">
        <v>0</v>
      </c>
    </row>
    <row r="26" s="38" customFormat="1" ht="25.5" hidden="1" customHeight="1" spans="1:3">
      <c r="A26" s="53">
        <v>1100902</v>
      </c>
      <c r="B26" s="54" t="s">
        <v>50</v>
      </c>
      <c r="C26" s="58"/>
    </row>
    <row r="27" s="38" customFormat="1" ht="25.5" customHeight="1" spans="1:3">
      <c r="A27" s="48" t="s">
        <v>51</v>
      </c>
      <c r="B27" s="59"/>
      <c r="C27" s="50">
        <v>0</v>
      </c>
    </row>
    <row r="28" s="37" customFormat="1" ht="25.5" customHeight="1" spans="1:3">
      <c r="A28" s="60" t="s">
        <v>34</v>
      </c>
      <c r="B28" s="61"/>
      <c r="C28" s="62">
        <f>C5+C19+C21+C23+C27</f>
        <v>2250</v>
      </c>
    </row>
    <row r="29" s="37" customFormat="1" ht="14.25" spans="1:3">
      <c r="A29" s="63"/>
      <c r="B29" s="63"/>
      <c r="C29" s="63"/>
    </row>
    <row r="30" ht="14.25" spans="1:3">
      <c r="A30" s="64"/>
      <c r="B30" s="64"/>
      <c r="C30" s="64"/>
    </row>
    <row r="31" spans="2:3">
      <c r="B31" s="65"/>
      <c r="C31" s="66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scale="10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6" activePane="bottomLeft" state="frozen"/>
      <selection/>
      <selection pane="bottomLeft" activeCell="G61" sqref="G61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52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3"/>
    </row>
    <row r="5" s="3" customFormat="1" ht="27" customHeight="1" spans="1:11">
      <c r="A5" s="13" t="s">
        <v>8</v>
      </c>
      <c r="B5" s="14"/>
      <c r="C5" s="15">
        <f>C6+C10+C19+C40+C46+C61+C67+C49</f>
        <v>2250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10</v>
      </c>
      <c r="C6" s="17">
        <f>C7</f>
        <v>0</v>
      </c>
      <c r="F6" s="4"/>
      <c r="G6" s="4"/>
    </row>
    <row r="7" s="3" customFormat="1" ht="27" hidden="1" customHeight="1" spans="1:7">
      <c r="A7" s="13">
        <v>20707</v>
      </c>
      <c r="B7" s="14" t="s">
        <v>53</v>
      </c>
      <c r="C7" s="15">
        <f>C8+C9</f>
        <v>0</v>
      </c>
      <c r="F7" s="4"/>
      <c r="G7" s="4"/>
    </row>
    <row r="8" s="4" customFormat="1" ht="27" hidden="1" customHeight="1" spans="1:3">
      <c r="A8" s="18">
        <v>2070702</v>
      </c>
      <c r="B8" s="19" t="s">
        <v>54</v>
      </c>
      <c r="C8" s="20">
        <f>IFERROR(VLOOKUP(A8,Sheet4!A:D,4,0),0)</f>
        <v>0</v>
      </c>
    </row>
    <row r="9" s="4" customFormat="1" ht="34.5" hidden="1" customHeight="1" spans="1:3">
      <c r="A9" s="18">
        <v>2070799</v>
      </c>
      <c r="B9" s="19" t="s">
        <v>55</v>
      </c>
      <c r="C9" s="20">
        <f>IFERROR(VLOOKUP(A9,Sheet4!A:D,4,0),0)</f>
        <v>0</v>
      </c>
    </row>
    <row r="10" s="3" customFormat="1" ht="27" customHeight="1" spans="1:7">
      <c r="A10" s="13">
        <v>208</v>
      </c>
      <c r="B10" s="14" t="s">
        <v>12</v>
      </c>
      <c r="C10" s="17">
        <f>C11+C15</f>
        <v>0</v>
      </c>
      <c r="F10" s="4"/>
      <c r="G10" s="4"/>
    </row>
    <row r="11" s="3" customFormat="1" ht="33" hidden="1" customHeight="1" spans="1:7">
      <c r="A11" s="13">
        <v>20822</v>
      </c>
      <c r="B11" s="14" t="s">
        <v>56</v>
      </c>
      <c r="C11" s="15">
        <f>C12+C13+C14</f>
        <v>0</v>
      </c>
      <c r="F11" s="4"/>
      <c r="G11" s="4"/>
    </row>
    <row r="12" s="4" customFormat="1" ht="27" hidden="1" customHeight="1" spans="1:11">
      <c r="A12" s="18">
        <v>2082201</v>
      </c>
      <c r="B12" s="19" t="s">
        <v>57</v>
      </c>
      <c r="C12" s="20">
        <f>IFERROR(VLOOKUP(A12,Sheet4!A:D,4,0),0)</f>
        <v>0</v>
      </c>
      <c r="K12" s="21"/>
    </row>
    <row r="13" s="4" customFormat="1" ht="27" hidden="1" customHeight="1" spans="1:11">
      <c r="A13" s="18">
        <v>2082202</v>
      </c>
      <c r="B13" s="19" t="s">
        <v>58</v>
      </c>
      <c r="C13" s="20">
        <f>IFERROR(VLOOKUP(A13,Sheet4!A:D,4,0),0)</f>
        <v>0</v>
      </c>
      <c r="K13" s="21"/>
    </row>
    <row r="14" s="4" customFormat="1" ht="27" hidden="1" customHeight="1" spans="1:3">
      <c r="A14" s="18">
        <v>2082299</v>
      </c>
      <c r="B14" s="19" t="s">
        <v>59</v>
      </c>
      <c r="C14" s="20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60</v>
      </c>
      <c r="C15" s="15">
        <f>C16+C17+C18</f>
        <v>0</v>
      </c>
      <c r="F15" s="4"/>
      <c r="G15" s="4"/>
    </row>
    <row r="16" s="4" customFormat="1" ht="27" hidden="1" customHeight="1" spans="1:3">
      <c r="A16" s="18">
        <v>2082301</v>
      </c>
      <c r="B16" s="19" t="s">
        <v>57</v>
      </c>
      <c r="C16" s="20">
        <f>IFERROR(VLOOKUP(A16,Sheet4!A:D,4,0),0)</f>
        <v>0</v>
      </c>
    </row>
    <row r="17" s="4" customFormat="1" ht="27" hidden="1" customHeight="1" spans="1:3">
      <c r="A17" s="18">
        <v>2082302</v>
      </c>
      <c r="B17" s="19" t="s">
        <v>58</v>
      </c>
      <c r="C17" s="20">
        <f>IFERROR(VLOOKUP(A17,Sheet4!A:D,4,0),0)</f>
        <v>0</v>
      </c>
    </row>
    <row r="18" s="4" customFormat="1" ht="27" hidden="1" customHeight="1" spans="1:3">
      <c r="A18" s="18">
        <v>2082399</v>
      </c>
      <c r="B18" s="19" t="s">
        <v>61</v>
      </c>
      <c r="C18" s="20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2250</v>
      </c>
      <c r="F19" s="4"/>
      <c r="G19" s="4"/>
    </row>
    <row r="20" s="3" customFormat="1" ht="36" customHeight="1" spans="1:7">
      <c r="A20" s="13">
        <v>21208</v>
      </c>
      <c r="B20" s="14" t="s">
        <v>62</v>
      </c>
      <c r="C20" s="15">
        <f>SUM(C21:C30)</f>
        <v>1800</v>
      </c>
      <c r="F20" s="4"/>
      <c r="G20" s="4"/>
    </row>
    <row r="21" s="4" customFormat="1" ht="27" hidden="1" customHeight="1" spans="1:3">
      <c r="A21" s="18">
        <v>2120801</v>
      </c>
      <c r="B21" s="19" t="s">
        <v>63</v>
      </c>
      <c r="C21" s="20">
        <f>IFERROR(VLOOKUP(A21,Sheet4!A:D,4,0),0)</f>
        <v>0</v>
      </c>
    </row>
    <row r="22" s="4" customFormat="1" ht="27" hidden="1" customHeight="1" spans="1:3">
      <c r="A22" s="18">
        <v>2120802</v>
      </c>
      <c r="B22" s="19" t="s">
        <v>64</v>
      </c>
      <c r="C22" s="20">
        <f>IFERROR(VLOOKUP(A22,Sheet4!A:D,4,0),0)</f>
        <v>0</v>
      </c>
    </row>
    <row r="23" s="4" customFormat="1" ht="27" hidden="1" customHeight="1" spans="1:8">
      <c r="A23" s="18">
        <v>2120803</v>
      </c>
      <c r="B23" s="19" t="s">
        <v>65</v>
      </c>
      <c r="C23" s="20">
        <f>IFERROR(VLOOKUP(A23,Sheet4!A:D,4,0),0)</f>
        <v>0</v>
      </c>
      <c r="H23" s="21"/>
    </row>
    <row r="24" s="4" customFormat="1" ht="27" customHeight="1" spans="1:8">
      <c r="A24" s="18">
        <v>2120804</v>
      </c>
      <c r="B24" s="19" t="s">
        <v>66</v>
      </c>
      <c r="C24" s="20">
        <v>1800</v>
      </c>
      <c r="H24" s="21"/>
    </row>
    <row r="25" s="4" customFormat="1" ht="27" hidden="1" customHeight="1" spans="1:8">
      <c r="A25" s="18">
        <v>2120805</v>
      </c>
      <c r="B25" s="19" t="s">
        <v>67</v>
      </c>
      <c r="C25" s="20">
        <f>IFERROR(VLOOKUP(A25,Sheet4!A:D,4,0),0)</f>
        <v>0</v>
      </c>
      <c r="H25" s="21"/>
    </row>
    <row r="26" s="4" customFormat="1" ht="27" hidden="1" customHeight="1" spans="1:8">
      <c r="A26" s="18">
        <v>2120806</v>
      </c>
      <c r="B26" s="19" t="s">
        <v>68</v>
      </c>
      <c r="C26" s="20"/>
      <c r="H26" s="21"/>
    </row>
    <row r="27" s="4" customFormat="1" ht="27" hidden="1" customHeight="1" spans="1:8">
      <c r="A27" s="18">
        <v>2120814</v>
      </c>
      <c r="B27" s="19" t="s">
        <v>69</v>
      </c>
      <c r="C27" s="20">
        <f>IFERROR(VLOOKUP(A27,Sheet4!A:D,4,0),0)</f>
        <v>0</v>
      </c>
      <c r="H27" s="21"/>
    </row>
    <row r="28" s="4" customFormat="1" ht="27" hidden="1" customHeight="1" spans="1:8">
      <c r="A28" s="18">
        <v>2120815</v>
      </c>
      <c r="B28" s="19" t="s">
        <v>70</v>
      </c>
      <c r="C28" s="20">
        <f>IFERROR(VLOOKUP(A28,Sheet4!A:D,4,0),0)</f>
        <v>0</v>
      </c>
      <c r="H28" s="21"/>
    </row>
    <row r="29" s="4" customFormat="1" ht="27" hidden="1" customHeight="1" spans="1:8">
      <c r="A29" s="18">
        <v>2120816</v>
      </c>
      <c r="B29" s="19" t="s">
        <v>71</v>
      </c>
      <c r="C29" s="20"/>
      <c r="H29" s="21"/>
    </row>
    <row r="30" s="4" customFormat="1" ht="40.5" hidden="1" customHeight="1" spans="1:10">
      <c r="A30" s="18">
        <v>2120899</v>
      </c>
      <c r="B30" s="19" t="s">
        <v>72</v>
      </c>
      <c r="C30" s="20"/>
      <c r="H30" s="21"/>
      <c r="J30" s="24"/>
    </row>
    <row r="31" s="3" customFormat="1" ht="27" hidden="1" customHeight="1" spans="1:10">
      <c r="A31" s="13">
        <v>21211</v>
      </c>
      <c r="B31" s="14" t="s">
        <v>18</v>
      </c>
      <c r="C31" s="15">
        <f>IFERROR(VLOOKUP(A31,Sheet4!A:D,4,0),0)</f>
        <v>0</v>
      </c>
      <c r="F31" s="4"/>
      <c r="G31" s="4"/>
      <c r="I31" s="4"/>
      <c r="J31" s="21"/>
    </row>
    <row r="32" s="3" customFormat="1" ht="27" hidden="1" customHeight="1" spans="1:10">
      <c r="A32" s="13">
        <v>21213</v>
      </c>
      <c r="B32" s="14" t="s">
        <v>19</v>
      </c>
      <c r="C32" s="15">
        <f>C33+C34+C35</f>
        <v>0</v>
      </c>
      <c r="F32" s="4"/>
      <c r="G32" s="4"/>
      <c r="I32" s="4"/>
      <c r="J32" s="22"/>
    </row>
    <row r="33" s="4" customFormat="1" ht="27" hidden="1" customHeight="1" spans="1:10">
      <c r="A33" s="18">
        <v>2121301</v>
      </c>
      <c r="B33" s="19" t="s">
        <v>73</v>
      </c>
      <c r="C33" s="20">
        <f>IFERROR(VLOOKUP(A33,Sheet4!A:D,4,0),0)</f>
        <v>0</v>
      </c>
      <c r="J33" s="21"/>
    </row>
    <row r="34" s="4" customFormat="1" ht="27" hidden="1" customHeight="1" spans="1:10">
      <c r="A34" s="18">
        <v>2121302</v>
      </c>
      <c r="B34" s="19" t="s">
        <v>74</v>
      </c>
      <c r="C34" s="20">
        <f>IFERROR(VLOOKUP(A34,Sheet4!A:D,4,0),0)</f>
        <v>0</v>
      </c>
      <c r="J34" s="21"/>
    </row>
    <row r="35" s="4" customFormat="1" ht="36.75" hidden="1" customHeight="1" spans="1:11">
      <c r="A35" s="18">
        <v>2121399</v>
      </c>
      <c r="B35" s="19" t="s">
        <v>75</v>
      </c>
      <c r="C35" s="20">
        <f>IFERROR(VLOOKUP(A35,Sheet4!A:D,4,0),0)</f>
        <v>0</v>
      </c>
      <c r="J35" s="21"/>
      <c r="K35" s="21"/>
    </row>
    <row r="36" s="3" customFormat="1" ht="27" customHeight="1" spans="1:10">
      <c r="A36" s="13">
        <v>21214</v>
      </c>
      <c r="B36" s="14" t="s">
        <v>20</v>
      </c>
      <c r="C36" s="15">
        <f>C37+C38+C39</f>
        <v>450</v>
      </c>
      <c r="F36" s="4"/>
      <c r="G36" s="4"/>
      <c r="J36" s="22"/>
    </row>
    <row r="37" s="4" customFormat="1" ht="27" hidden="1" customHeight="1" spans="1:10">
      <c r="A37" s="18">
        <v>2121401</v>
      </c>
      <c r="B37" s="19" t="s">
        <v>76</v>
      </c>
      <c r="C37" s="20">
        <f>IFERROR(VLOOKUP(A37,Sheet4!A:D,4,0),0)</f>
        <v>0</v>
      </c>
      <c r="J37" s="21"/>
    </row>
    <row r="38" s="4" customFormat="1" ht="27" hidden="1" customHeight="1" spans="1:10">
      <c r="A38" s="18">
        <v>2121402</v>
      </c>
      <c r="B38" s="19" t="s">
        <v>77</v>
      </c>
      <c r="C38" s="20">
        <f>IFERROR(VLOOKUP(A38,Sheet4!A:D,4,0),0)</f>
        <v>0</v>
      </c>
      <c r="J38" s="21"/>
    </row>
    <row r="39" s="4" customFormat="1" ht="27" customHeight="1" spans="1:10">
      <c r="A39" s="18">
        <v>2121499</v>
      </c>
      <c r="B39" s="19" t="s">
        <v>78</v>
      </c>
      <c r="C39" s="20">
        <v>450</v>
      </c>
      <c r="J39" s="21"/>
    </row>
    <row r="40" s="3" customFormat="1" ht="27" customHeight="1" spans="1:7">
      <c r="A40" s="13">
        <v>213</v>
      </c>
      <c r="B40" s="14" t="s">
        <v>21</v>
      </c>
      <c r="C40" s="17">
        <f>C41+C44</f>
        <v>0</v>
      </c>
      <c r="F40" s="4"/>
      <c r="G40" s="4"/>
    </row>
    <row r="41" s="3" customFormat="1" ht="27" hidden="1" customHeight="1" spans="1:7">
      <c r="A41" s="13">
        <v>21366</v>
      </c>
      <c r="B41" s="14" t="s">
        <v>79</v>
      </c>
      <c r="C41" s="15">
        <f>C42+C43</f>
        <v>0</v>
      </c>
      <c r="F41" s="4"/>
      <c r="G41" s="4"/>
    </row>
    <row r="42" s="4" customFormat="1" ht="27" hidden="1" customHeight="1" spans="1:3">
      <c r="A42" s="18">
        <v>2136601</v>
      </c>
      <c r="B42" s="19" t="s">
        <v>58</v>
      </c>
      <c r="C42" s="20">
        <f>IFERROR(VLOOKUP(A42,Sheet4!A:D,4,0),0)</f>
        <v>0</v>
      </c>
    </row>
    <row r="43" s="3" customFormat="1" ht="27" hidden="1" customHeight="1" spans="1:7">
      <c r="A43" s="18">
        <v>2136699</v>
      </c>
      <c r="B43" s="19" t="s">
        <v>80</v>
      </c>
      <c r="C43" s="20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81</v>
      </c>
      <c r="C44" s="15">
        <f>C45</f>
        <v>0</v>
      </c>
      <c r="F44" s="4"/>
      <c r="G44" s="4"/>
    </row>
    <row r="45" s="4" customFormat="1" ht="27" hidden="1" customHeight="1" spans="1:3">
      <c r="A45" s="18">
        <v>2136902</v>
      </c>
      <c r="B45" s="19" t="s">
        <v>82</v>
      </c>
      <c r="C45" s="20">
        <f>IFERROR(VLOOKUP(A45,Sheet4!A:D,4,0),0)</f>
        <v>0</v>
      </c>
    </row>
    <row r="46" s="3" customFormat="1" ht="27" customHeight="1" spans="1:7">
      <c r="A46" s="13">
        <v>214</v>
      </c>
      <c r="B46" s="14" t="s">
        <v>22</v>
      </c>
      <c r="C46" s="17">
        <f t="shared" ref="C46:C47" si="0">C47</f>
        <v>0</v>
      </c>
      <c r="F46" s="4"/>
      <c r="G46" s="4"/>
    </row>
    <row r="47" s="3" customFormat="1" ht="27" hidden="1" customHeight="1" spans="1:7">
      <c r="A47" s="13">
        <v>21462</v>
      </c>
      <c r="B47" s="14" t="s">
        <v>83</v>
      </c>
      <c r="C47" s="15">
        <f t="shared" si="0"/>
        <v>0</v>
      </c>
      <c r="F47" s="4"/>
      <c r="G47" s="4"/>
    </row>
    <row r="48" s="4" customFormat="1" ht="27" hidden="1" customHeight="1" spans="1:3">
      <c r="A48" s="18">
        <v>2146299</v>
      </c>
      <c r="B48" s="19" t="s">
        <v>84</v>
      </c>
      <c r="C48" s="20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7">
        <f>C50+C51+C54</f>
        <v>0</v>
      </c>
      <c r="F49" s="4"/>
      <c r="G49" s="4"/>
    </row>
    <row r="50" s="3" customFormat="1" ht="33.75" hidden="1" customHeight="1" spans="1:7">
      <c r="A50" s="13">
        <v>22904</v>
      </c>
      <c r="B50" s="14" t="s">
        <v>85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86</v>
      </c>
      <c r="C51" s="15">
        <f>C52+C53</f>
        <v>0</v>
      </c>
      <c r="F51" s="4"/>
      <c r="G51" s="4"/>
    </row>
    <row r="52" s="4" customFormat="1" ht="27" hidden="1" customHeight="1" spans="1:8">
      <c r="A52" s="18">
        <v>2290804</v>
      </c>
      <c r="B52" s="19" t="s">
        <v>87</v>
      </c>
      <c r="C52" s="20">
        <f>IFERROR(VLOOKUP(A52,Sheet4!A:D,4,0),0)</f>
        <v>0</v>
      </c>
      <c r="H52" s="21"/>
    </row>
    <row r="53" s="4" customFormat="1" ht="27" hidden="1" customHeight="1" spans="1:8">
      <c r="A53" s="18">
        <v>2290805</v>
      </c>
      <c r="B53" s="19" t="s">
        <v>88</v>
      </c>
      <c r="C53" s="20">
        <f>IFERROR(VLOOKUP(A53,Sheet4!A:D,4,0),0)</f>
        <v>0</v>
      </c>
      <c r="H53" s="21"/>
    </row>
    <row r="54" s="3" customFormat="1" ht="27" hidden="1" customHeight="1" spans="1:8">
      <c r="A54" s="13">
        <v>22960</v>
      </c>
      <c r="B54" s="14" t="s">
        <v>89</v>
      </c>
      <c r="C54" s="15">
        <f>SUM(C55:C60)</f>
        <v>0</v>
      </c>
      <c r="F54" s="4"/>
      <c r="G54" s="4"/>
      <c r="H54" s="22"/>
    </row>
    <row r="55" s="4" customFormat="1" ht="27" hidden="1" customHeight="1" spans="1:8">
      <c r="A55" s="18">
        <v>2296002</v>
      </c>
      <c r="B55" s="19" t="s">
        <v>90</v>
      </c>
      <c r="C55" s="20">
        <f>IFERROR(VLOOKUP(A55,Sheet4!A:D,4,0),0)</f>
        <v>0</v>
      </c>
      <c r="H55" s="21"/>
    </row>
    <row r="56" s="4" customFormat="1" ht="27" hidden="1" customHeight="1" spans="1:8">
      <c r="A56" s="18">
        <v>2296003</v>
      </c>
      <c r="B56" s="19" t="s">
        <v>91</v>
      </c>
      <c r="C56" s="20">
        <f>IFERROR(VLOOKUP(A56,Sheet4!A:D,4,0),0)</f>
        <v>0</v>
      </c>
      <c r="H56" s="21"/>
    </row>
    <row r="57" s="3" customFormat="1" ht="27" hidden="1" customHeight="1" spans="1:8">
      <c r="A57" s="18">
        <v>2296004</v>
      </c>
      <c r="B57" s="19" t="s">
        <v>92</v>
      </c>
      <c r="C57" s="20">
        <f>IFERROR(VLOOKUP(A57,Sheet4!A:D,4,0),0)</f>
        <v>0</v>
      </c>
      <c r="F57" s="4"/>
      <c r="G57" s="4"/>
      <c r="H57" s="22"/>
    </row>
    <row r="58" s="3" customFormat="1" ht="27" hidden="1" customHeight="1" spans="1:9">
      <c r="A58" s="18">
        <v>2296006</v>
      </c>
      <c r="B58" s="19" t="s">
        <v>93</v>
      </c>
      <c r="C58" s="20">
        <f>IFERROR(VLOOKUP(A58,Sheet4!A:D,4,0),0)</f>
        <v>0</v>
      </c>
      <c r="F58" s="4"/>
      <c r="G58" s="4"/>
      <c r="H58" s="22"/>
      <c r="I58" s="4"/>
    </row>
    <row r="59" s="3" customFormat="1" ht="36" hidden="1" customHeight="1" spans="1:9">
      <c r="A59" s="18">
        <v>2296013</v>
      </c>
      <c r="B59" s="19" t="s">
        <v>94</v>
      </c>
      <c r="C59" s="20">
        <f>IFERROR(VLOOKUP(A59,Sheet4!A:D,4,0),0)</f>
        <v>0</v>
      </c>
      <c r="F59" s="4"/>
      <c r="G59" s="4"/>
      <c r="H59" s="21"/>
      <c r="I59" s="4"/>
    </row>
    <row r="60" s="3" customFormat="1" ht="38.25" hidden="1" customHeight="1" spans="1:9">
      <c r="A60" s="18">
        <v>2296099</v>
      </c>
      <c r="B60" s="19" t="s">
        <v>95</v>
      </c>
      <c r="C60" s="20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24</v>
      </c>
      <c r="C61" s="17">
        <f>C62</f>
        <v>0</v>
      </c>
      <c r="F61" s="4"/>
      <c r="G61" s="4"/>
    </row>
    <row r="62" s="3" customFormat="1" ht="27" hidden="1" customHeight="1" spans="1:7">
      <c r="A62" s="13">
        <v>23204</v>
      </c>
      <c r="B62" s="14" t="s">
        <v>96</v>
      </c>
      <c r="C62" s="15">
        <f>SUM(C63:C66)</f>
        <v>0</v>
      </c>
      <c r="F62" s="4"/>
      <c r="G62" s="4"/>
    </row>
    <row r="63" s="4" customFormat="1" ht="27" hidden="1" customHeight="1" spans="1:10">
      <c r="A63" s="18">
        <v>2320411</v>
      </c>
      <c r="B63" s="19" t="s">
        <v>97</v>
      </c>
      <c r="C63" s="20">
        <f>IFERROR(VLOOKUP(A63,Sheet4!A:D,4,0),0)</f>
        <v>0</v>
      </c>
      <c r="J63" s="21"/>
    </row>
    <row r="64" s="4" customFormat="1" ht="27" hidden="1" customHeight="1" spans="1:10">
      <c r="A64" s="18">
        <v>2320431</v>
      </c>
      <c r="B64" s="19" t="s">
        <v>98</v>
      </c>
      <c r="C64" s="20">
        <f>IFERROR(VLOOKUP(A64,Sheet4!A:D,4,0),0)</f>
        <v>0</v>
      </c>
      <c r="J64" s="21"/>
    </row>
    <row r="65" s="4" customFormat="1" ht="27" hidden="1" customHeight="1" spans="1:10">
      <c r="A65" s="25">
        <v>2320498</v>
      </c>
      <c r="B65" s="26" t="s">
        <v>99</v>
      </c>
      <c r="C65" s="20">
        <f>IFERROR(VLOOKUP(A65,Sheet4!A:D,4,0),0)</f>
        <v>0</v>
      </c>
      <c r="J65" s="21"/>
    </row>
    <row r="66" s="4" customFormat="1" ht="27" hidden="1" customHeight="1" spans="1:3">
      <c r="A66" s="18">
        <v>2320499</v>
      </c>
      <c r="B66" s="19" t="s">
        <v>100</v>
      </c>
      <c r="C66" s="20">
        <f>IFERROR(VLOOKUP(A66,Sheet4!A:D,4,0),0)</f>
        <v>0</v>
      </c>
    </row>
    <row r="67" s="3" customFormat="1" ht="27" hidden="1" customHeight="1" spans="1:7">
      <c r="A67" s="13">
        <v>233</v>
      </c>
      <c r="B67" s="14" t="s">
        <v>25</v>
      </c>
      <c r="C67" s="15">
        <f>C68</f>
        <v>0</v>
      </c>
      <c r="F67" s="4"/>
      <c r="G67" s="4"/>
    </row>
    <row r="68" s="3" customFormat="1" ht="27" hidden="1" customHeight="1" spans="1:7">
      <c r="A68" s="13">
        <v>23304</v>
      </c>
      <c r="B68" s="14" t="s">
        <v>101</v>
      </c>
      <c r="C68" s="15">
        <f>SUM(C69:C71)</f>
        <v>0</v>
      </c>
      <c r="F68" s="4"/>
      <c r="G68" s="4"/>
    </row>
    <row r="69" s="4" customFormat="1" ht="37.5" hidden="1" customHeight="1" spans="1:10">
      <c r="A69" s="18">
        <v>2330411</v>
      </c>
      <c r="B69" s="19" t="s">
        <v>102</v>
      </c>
      <c r="C69" s="20">
        <f>IFERROR(VLOOKUP(A69,Sheet4!A:D,4,0),0)</f>
        <v>0</v>
      </c>
      <c r="J69" s="21"/>
    </row>
    <row r="70" s="4" customFormat="1" ht="27" hidden="1" customHeight="1" spans="1:10">
      <c r="A70" s="18">
        <v>2330431</v>
      </c>
      <c r="B70" s="19" t="s">
        <v>103</v>
      </c>
      <c r="C70" s="20">
        <f>IFERROR(VLOOKUP(A70,Sheet4!A:D,4,0),0)</f>
        <v>0</v>
      </c>
      <c r="J70" s="21"/>
    </row>
    <row r="71" s="4" customFormat="1" ht="45.75" hidden="1" customHeight="1" spans="1:10">
      <c r="A71" s="18">
        <v>2330498</v>
      </c>
      <c r="B71" s="19" t="s">
        <v>104</v>
      </c>
      <c r="C71" s="20">
        <f>IFERROR(VLOOKUP(A71,Sheet4!A:D,4,0),0)</f>
        <v>0</v>
      </c>
      <c r="J71" s="21"/>
    </row>
    <row r="72" s="4" customFormat="1" ht="27" hidden="1" customHeight="1" spans="1:3">
      <c r="A72" s="13">
        <v>234</v>
      </c>
      <c r="B72" s="14" t="s">
        <v>105</v>
      </c>
      <c r="C72" s="15">
        <f>C73+C78</f>
        <v>0</v>
      </c>
    </row>
    <row r="73" s="4" customFormat="1" ht="27" hidden="1" customHeight="1" spans="1:3">
      <c r="A73" s="13">
        <v>23401</v>
      </c>
      <c r="B73" s="14" t="s">
        <v>106</v>
      </c>
      <c r="C73" s="15">
        <f>SUM(C74:C77)</f>
        <v>0</v>
      </c>
    </row>
    <row r="74" s="4" customFormat="1" ht="27" hidden="1" customHeight="1" spans="1:3">
      <c r="A74" s="18">
        <v>2340101</v>
      </c>
      <c r="B74" s="19" t="s">
        <v>107</v>
      </c>
      <c r="C74" s="20">
        <f>IFERROR(VLOOKUP(A74,Sheet4!A:D,4,0),0)</f>
        <v>0</v>
      </c>
    </row>
    <row r="75" s="4" customFormat="1" ht="27" hidden="1" customHeight="1" spans="1:3">
      <c r="A75" s="18">
        <v>2340102</v>
      </c>
      <c r="B75" s="19" t="s">
        <v>108</v>
      </c>
      <c r="C75" s="20">
        <f>IFERROR(VLOOKUP(A75,Sheet4!A:D,4,0),0)</f>
        <v>0</v>
      </c>
    </row>
    <row r="76" s="4" customFormat="1" ht="27" hidden="1" customHeight="1" spans="1:3">
      <c r="A76" s="18">
        <v>2340108</v>
      </c>
      <c r="B76" s="19" t="s">
        <v>109</v>
      </c>
      <c r="C76" s="20">
        <f>IFERROR(VLOOKUP(A76,Sheet4!A:D,4,0),0)</f>
        <v>0</v>
      </c>
    </row>
    <row r="77" s="4" customFormat="1" ht="27" hidden="1" customHeight="1" spans="1:3">
      <c r="A77" s="18">
        <v>2340109</v>
      </c>
      <c r="B77" s="19" t="s">
        <v>110</v>
      </c>
      <c r="C77" s="20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111</v>
      </c>
      <c r="C78" s="15">
        <f>C79</f>
        <v>0</v>
      </c>
    </row>
    <row r="79" s="4" customFormat="1" ht="27" hidden="1" customHeight="1" spans="1:3">
      <c r="A79" s="18">
        <v>2340299</v>
      </c>
      <c r="B79" s="19" t="s">
        <v>112</v>
      </c>
      <c r="C79" s="20">
        <f>IFERROR(VLOOKUP(A79,Sheet4!A:D,4,0),0)</f>
        <v>0</v>
      </c>
    </row>
    <row r="80" s="3" customFormat="1" ht="27" customHeight="1" spans="1:3">
      <c r="A80" s="13" t="s">
        <v>27</v>
      </c>
      <c r="B80" s="14"/>
      <c r="C80" s="27">
        <v>0</v>
      </c>
    </row>
    <row r="81" s="3" customFormat="1" ht="27" hidden="1" customHeight="1" spans="1:3">
      <c r="A81" s="18">
        <v>2300603</v>
      </c>
      <c r="B81" s="28" t="s">
        <v>113</v>
      </c>
      <c r="C81" s="29"/>
    </row>
    <row r="82" s="3" customFormat="1" ht="27" customHeight="1" spans="1:3">
      <c r="A82" s="13" t="s">
        <v>29</v>
      </c>
      <c r="B82" s="30"/>
      <c r="C82" s="27">
        <v>0</v>
      </c>
    </row>
    <row r="83" s="3" customFormat="1" ht="27" hidden="1" customHeight="1" spans="1:3">
      <c r="A83" s="18">
        <v>23104</v>
      </c>
      <c r="B83" s="28" t="s">
        <v>114</v>
      </c>
      <c r="C83" s="29"/>
    </row>
    <row r="84" s="3" customFormat="1" ht="27" customHeight="1" spans="1:3">
      <c r="A84" s="13" t="s">
        <v>115</v>
      </c>
      <c r="B84" s="14"/>
      <c r="C84" s="27">
        <v>0</v>
      </c>
    </row>
    <row r="85" s="4" customFormat="1" ht="27" hidden="1" customHeight="1" spans="1:3">
      <c r="A85" s="18">
        <v>2300802</v>
      </c>
      <c r="B85" s="19" t="s">
        <v>116</v>
      </c>
      <c r="C85" s="29"/>
    </row>
    <row r="86" s="3" customFormat="1" ht="27" customHeight="1" spans="1:3">
      <c r="A86" s="13" t="s">
        <v>117</v>
      </c>
      <c r="B86" s="14"/>
      <c r="C86" s="31">
        <f>C87</f>
        <v>0</v>
      </c>
    </row>
    <row r="87" s="4" customFormat="1" ht="27" hidden="1" customHeight="1" spans="1:3">
      <c r="A87" s="18">
        <v>2300902</v>
      </c>
      <c r="B87" s="19" t="s">
        <v>118</v>
      </c>
      <c r="C87" s="32">
        <f>C88-C80-C82-C84-C5</f>
        <v>0</v>
      </c>
    </row>
    <row r="88" s="3" customFormat="1" ht="27" customHeight="1" spans="1:3">
      <c r="A88" s="33" t="s">
        <v>35</v>
      </c>
      <c r="B88" s="33"/>
      <c r="C88" s="15">
        <f>镇级基金收入!C28</f>
        <v>2250</v>
      </c>
    </row>
    <row r="89" s="3" customFormat="1" ht="14.25" spans="1:3">
      <c r="A89" s="34"/>
      <c r="B89" s="34"/>
      <c r="C89" s="34"/>
    </row>
    <row r="90" ht="14.25" spans="1:3">
      <c r="A90" s="35"/>
      <c r="B90" s="35"/>
      <c r="C90" s="35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D34" sqref="D3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119</v>
      </c>
      <c r="B1" t="s">
        <v>120</v>
      </c>
    </row>
    <row r="2" spans="1:4">
      <c r="A2" s="1">
        <v>2120804</v>
      </c>
      <c r="B2">
        <v>30000000</v>
      </c>
      <c r="C2">
        <f>B2/10000</f>
        <v>3000</v>
      </c>
      <c r="D2">
        <f>ROUND(C2,0)</f>
        <v>3000</v>
      </c>
    </row>
    <row r="3" spans="1:4">
      <c r="A3" s="1">
        <v>2120806</v>
      </c>
      <c r="B3">
        <v>505000</v>
      </c>
      <c r="C3">
        <f t="shared" ref="C3:C6" si="0">B3/10000</f>
        <v>50.5</v>
      </c>
      <c r="D3">
        <f t="shared" ref="D3:D6" si="1">ROUND(C3,0)</f>
        <v>51</v>
      </c>
    </row>
    <row r="4" spans="1:4">
      <c r="A4" s="1">
        <v>2120816</v>
      </c>
      <c r="B4">
        <v>30000000</v>
      </c>
      <c r="C4">
        <f t="shared" si="0"/>
        <v>3000</v>
      </c>
      <c r="D4">
        <f t="shared" si="1"/>
        <v>3000</v>
      </c>
    </row>
    <row r="5" spans="1:4">
      <c r="A5" s="1">
        <v>2120899</v>
      </c>
      <c r="B5">
        <v>149495000</v>
      </c>
      <c r="C5">
        <f t="shared" si="0"/>
        <v>14949.5</v>
      </c>
      <c r="D5">
        <f t="shared" si="1"/>
        <v>14950</v>
      </c>
    </row>
    <row r="6" spans="1:4">
      <c r="A6" s="1">
        <v>2121499</v>
      </c>
      <c r="B6">
        <v>12000000</v>
      </c>
      <c r="C6">
        <f t="shared" si="0"/>
        <v>1200</v>
      </c>
      <c r="D6">
        <f t="shared" si="1"/>
        <v>1200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龘䶛䨻䆉㸞蚮䡶䴞䴝䯬䬛䰕㹚</cp:lastModifiedBy>
  <dcterms:created xsi:type="dcterms:W3CDTF">2022-01-16T07:12:00Z</dcterms:created>
  <dcterms:modified xsi:type="dcterms:W3CDTF">2023-03-28T02:46:52Z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CD0E08682C5E4DAFAAEFA691514E9D25_13</vt:lpwstr>
  </property>
</Properties>
</file>