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5" r:id="rId1"/>
    <sheet name="镇级收支总表" sheetId="1" r:id="rId2"/>
    <sheet name="镇级基金收入" sheetId="2" r:id="rId3"/>
    <sheet name="镇级基金支出" sheetId="3" r:id="rId4"/>
    <sheet name="Sheet4" sheetId="4" state="hidden" r:id="rId5"/>
  </sheets>
  <definedNames>
    <definedName name="_xlnm.Print_Titles" localSheetId="2">镇级基金收入!$2:$3</definedName>
    <definedName name="_xlnm.Print_Titles" localSheetId="3">镇级基金支出!$1:$3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<sst xmlns="http://schemas.openxmlformats.org/spreadsheetml/2006/main" count="169" uniqueCount="125">
  <si>
    <t>附件2：</t>
  </si>
  <si>
    <t>鹤山市2023年古劳镇政府性基金预算执行表</t>
  </si>
  <si>
    <t>鹤山市2023年古劳镇政府性基金预算收支预算执行表</t>
  </si>
  <si>
    <t>单位：万元</t>
  </si>
  <si>
    <t>收入项目</t>
  </si>
  <si>
    <t>支出项目</t>
  </si>
  <si>
    <t>科目号</t>
  </si>
  <si>
    <t>科目名称</t>
  </si>
  <si>
    <t>2023年预算</t>
  </si>
  <si>
    <t>2023年实绩</t>
  </si>
  <si>
    <t>2023年实绩完成%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</si>
  <si>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</si>
  <si>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</si>
  <si>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</si>
  <si>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</si>
  <si>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</si>
  <si>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</si>
  <si>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</si>
  <si>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</si>
  <si>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</si>
  <si>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</si>
  <si>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</si>
  <si>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</si>
  <si>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</si>
  <si>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</si>
  <si>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</si>
  <si>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</si>
  <si>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</si>
  <si>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</si>
  <si>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</si>
  <si>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</si>
  <si>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</si>
  <si>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</si>
  <si>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</si>
  <si>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</si>
  <si>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</si>
  <si>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</si>
  <si>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</si>
  <si>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</si>
  <si>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</si>
  <si>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鹤山市2023年古劳镇政府性基金预算
收入预算执行表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</si>
  <si>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</si>
  <si>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</si>
  <si>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</si>
  <si>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</si>
  <si>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</si>
  <si>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</si>
  <si>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</si>
  <si>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</si>
  <si>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</si>
  <si>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</si>
  <si>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</si>
  <si>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</si>
  <si>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</si>
  <si>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</si>
  <si>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</si>
  <si>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鹤山市2023年古劳镇政府性基金预算
支出预算执行表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</si>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</sst>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0" fontId="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0" fontId="4" fillId="0" borderId="1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10" fontId="7" fillId="0" borderId="0" xfId="0" applyNumberFormat="1" applyFont="1" applyAlignment="1">
      <alignment vertical="center"/>
    </xf>
    <xf numFmtId="0" fontId="0" fillId="0" borderId="0" xfId="0" applyAlignment="1"/>
    <xf numFmtId="0" fontId="3" fillId="0" borderId="0" xfId="0" applyNumberFormat="1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0" fontId="10" fillId="0" borderId="5" xfId="0" applyNumberFormat="1" applyFont="1" applyFill="1" applyBorder="1" applyAlignment="1">
      <alignment horizontal="center" vertical="center"/>
    </xf>
    <xf numFmtId="41" fontId="4" fillId="0" borderId="2" xfId="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41" fontId="4" fillId="0" borderId="1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10" fontId="5" fillId="0" borderId="1" xfId="0" applyNumberFormat="1" applyFont="1" applyFill="1" applyBorder="1" applyAlignment="1">
      <alignment horizontal="left"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10" fontId="4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49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topLeftCell="A7" workbookViewId="0">
      <selection activeCell="J20" sqref="J20"/>
    </sheetView>
  </sheetViews>
  <sheetFormatPr defaultColWidth="9" defaultRowHeight="13.5"/>
  <cols>
    <col min="1" max="1" width="9" style="42"/>
    <col min="2" max="2" width="7.75" style="42" customWidth="1"/>
    <col min="3" max="3" width="8.375" style="42" customWidth="1"/>
    <col min="4" max="7" width="9" style="42"/>
    <col min="8" max="8" width="10.875" style="42" customWidth="1"/>
    <col min="9" max="9" width="9.75" style="42" customWidth="1"/>
    <col min="10" max="10" width="12.875" style="42" customWidth="1"/>
    <col min="11" max="16384" width="9" style="42"/>
  </cols>
  <sheetData>
    <row r="1" s="42" customFormat="1" ht="14.25" spans="1:6">
      <c r="A1" s="103" t="s">
        <v>0</v>
      </c>
      <c r="B1" s="103"/>
      <c r="C1" s="103"/>
      <c r="D1" s="104"/>
      <c r="E1" s="105"/>
      <c r="F1" s="105"/>
    </row>
    <row r="2" s="42" customFormat="1" ht="14.25" spans="1:4">
      <c r="A2" s="103"/>
      <c r="B2" s="103"/>
      <c r="C2" s="103"/>
      <c r="D2" s="104"/>
    </row>
    <row r="3" s="42" customFormat="1" ht="14.25" spans="1:4">
      <c r="A3" s="103"/>
      <c r="B3" s="103"/>
      <c r="C3" s="103"/>
      <c r="D3" s="104"/>
    </row>
    <row r="4" s="42" customFormat="1" ht="14.25" spans="1:4">
      <c r="A4" s="103"/>
      <c r="B4" s="103"/>
      <c r="C4" s="103"/>
      <c r="D4" s="104"/>
    </row>
    <row r="5" s="42" customFormat="1" ht="14.25" spans="1:4">
      <c r="A5" s="103"/>
      <c r="B5" s="103"/>
      <c r="C5" s="103"/>
      <c r="D5" s="104"/>
    </row>
    <row r="6" s="42" customFormat="1" ht="14.25" spans="1:4">
      <c r="A6" s="103"/>
      <c r="B6" s="103"/>
      <c r="C6" s="103"/>
      <c r="D6" s="104"/>
    </row>
    <row r="7" s="42" customFormat="1" ht="14.25" spans="1:4">
      <c r="A7" s="103"/>
      <c r="B7" s="103"/>
      <c r="C7" s="103"/>
      <c r="D7" s="104"/>
    </row>
    <row r="8" s="42" customFormat="1" ht="14.25" spans="1:4">
      <c r="A8" s="103"/>
      <c r="B8" s="103"/>
      <c r="C8" s="103"/>
      <c r="D8" s="104"/>
    </row>
    <row r="9" s="42" customFormat="1" ht="14.25" spans="1:4">
      <c r="A9" s="103"/>
      <c r="B9" s="103"/>
      <c r="C9" s="103"/>
      <c r="D9" s="104"/>
    </row>
    <row r="10" s="42" customFormat="1" ht="15.75" customHeight="1" spans="1:3">
      <c r="A10" s="106"/>
      <c r="B10" s="106"/>
      <c r="C10" s="106"/>
    </row>
    <row r="11" s="42" customFormat="1" ht="15.75" customHeight="1" spans="1:3">
      <c r="A11" s="106"/>
      <c r="B11" s="106"/>
      <c r="C11" s="106"/>
    </row>
    <row r="12" s="42" customFormat="1" ht="15.75" customHeight="1" spans="1:3">
      <c r="A12" s="106"/>
      <c r="B12" s="106"/>
      <c r="C12" s="106"/>
    </row>
    <row r="13" s="42" customFormat="1" ht="52.5" customHeight="1" spans="1:14">
      <c r="A13" s="107" t="s">
        <v>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6" s="42" customFormat="1" ht="18.75" spans="1:10">
      <c r="A16" s="108"/>
      <c r="B16" s="108"/>
      <c r="C16" s="108"/>
      <c r="D16" s="108"/>
      <c r="E16" s="108"/>
      <c r="F16" s="108"/>
      <c r="G16" s="108"/>
      <c r="H16" s="108"/>
      <c r="I16" s="108"/>
      <c r="J16" s="108"/>
    </row>
    <row r="17" s="42" customFormat="1" ht="18.75" spans="1:10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s="42" customFormat="1" ht="18.75" spans="1:10">
      <c r="A18" s="108"/>
      <c r="B18" s="108"/>
      <c r="C18" s="108"/>
      <c r="D18" s="108"/>
      <c r="E18" s="108"/>
      <c r="F18" s="108"/>
      <c r="G18" s="108"/>
      <c r="H18" s="108"/>
      <c r="I18" s="108"/>
      <c r="J18" s="108"/>
    </row>
    <row r="19" s="42" customFormat="1" ht="18.75" spans="1:10">
      <c r="A19" s="108"/>
      <c r="B19" s="108"/>
      <c r="C19" s="108"/>
      <c r="D19" s="108"/>
      <c r="E19" s="108"/>
      <c r="F19" s="108"/>
      <c r="G19" s="108"/>
      <c r="H19" s="108"/>
      <c r="I19" s="108"/>
      <c r="J19" s="108"/>
    </row>
    <row r="20" s="42" customFormat="1" ht="18.75" spans="1:10">
      <c r="A20" s="108"/>
      <c r="B20" s="108"/>
      <c r="C20" s="109"/>
      <c r="D20" s="108"/>
      <c r="F20" s="108"/>
      <c r="G20" s="110"/>
      <c r="H20" s="110"/>
      <c r="I20" s="110"/>
      <c r="J20" s="108"/>
    </row>
    <row r="21" s="42" customFormat="1" ht="18.75" spans="1:10">
      <c r="A21" s="108"/>
      <c r="B21" s="108"/>
      <c r="C21" s="109"/>
      <c r="D21" s="108"/>
      <c r="F21" s="108"/>
      <c r="G21" s="110"/>
      <c r="H21" s="110"/>
      <c r="I21" s="110"/>
      <c r="J21" s="108"/>
    </row>
    <row r="22" s="42" customFormat="1" ht="18.75" spans="1:10">
      <c r="A22" s="108"/>
      <c r="B22" s="108"/>
      <c r="C22" s="109"/>
      <c r="D22" s="108"/>
      <c r="F22" s="108"/>
      <c r="G22" s="110"/>
      <c r="H22" s="110"/>
      <c r="I22" s="110"/>
      <c r="J22" s="108"/>
    </row>
    <row r="23" s="42" customFormat="1" ht="18.75" spans="1:10">
      <c r="A23" s="108"/>
      <c r="B23" s="108"/>
      <c r="C23" s="109"/>
      <c r="D23" s="108"/>
      <c r="F23" s="108"/>
      <c r="G23" s="110"/>
      <c r="H23" s="110"/>
      <c r="I23" s="110"/>
      <c r="J23" s="108"/>
    </row>
    <row r="24" s="42" customFormat="1" ht="18.75" spans="1:10">
      <c r="A24" s="108"/>
      <c r="B24" s="108"/>
      <c r="C24" s="108"/>
      <c r="D24" s="108"/>
      <c r="E24" s="108"/>
      <c r="F24" s="108"/>
      <c r="G24" s="108"/>
      <c r="H24" s="108"/>
      <c r="I24" s="108"/>
      <c r="J24" s="108"/>
    </row>
    <row r="25" s="42" customFormat="1" ht="18.75" spans="1:10">
      <c r="A25" s="108"/>
      <c r="B25" s="108"/>
      <c r="C25" s="108"/>
      <c r="D25" s="108"/>
      <c r="E25" s="108"/>
      <c r="F25" s="108"/>
      <c r="G25" s="108"/>
      <c r="H25" s="108"/>
      <c r="I25" s="108"/>
      <c r="J25" s="108"/>
    </row>
    <row r="26" s="42" customFormat="1" ht="18.75" spans="1:10">
      <c r="A26" s="108"/>
      <c r="B26" s="108"/>
      <c r="C26" s="108"/>
      <c r="D26" s="108"/>
      <c r="E26" s="108"/>
      <c r="F26" s="108"/>
      <c r="G26" s="108"/>
      <c r="H26" s="108"/>
      <c r="I26" s="108"/>
      <c r="J26" s="108"/>
    </row>
    <row r="27" s="42" customFormat="1" ht="18.75" spans="1:10">
      <c r="A27" s="108"/>
      <c r="B27" s="108"/>
      <c r="C27" s="108"/>
      <c r="D27" s="108"/>
      <c r="E27" s="108"/>
      <c r="F27" s="108"/>
      <c r="G27" s="108"/>
      <c r="H27" s="108"/>
      <c r="I27" s="108"/>
      <c r="J27" s="108"/>
    </row>
    <row r="28" s="42" customFormat="1" ht="18.75" spans="2:9">
      <c r="B28" s="109"/>
      <c r="C28" s="108"/>
      <c r="E28" s="108"/>
      <c r="F28" s="108"/>
      <c r="G28" s="108"/>
      <c r="I28" s="111"/>
    </row>
  </sheetData>
  <mergeCells count="2">
    <mergeCell ref="A13:N13"/>
    <mergeCell ref="A1:C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23"/>
  <sheetViews>
    <sheetView topLeftCell="E1" workbookViewId="0">
      <selection activeCell="R16" sqref="R16"/>
    </sheetView>
  </sheetViews>
  <sheetFormatPr defaultColWidth="9" defaultRowHeight="13.5"/>
  <cols>
    <col min="1" max="1" width="10.25" style="42" customWidth="1"/>
    <col min="2" max="2" width="27.25" style="42" customWidth="1"/>
    <col min="3" max="3" width="17.5" style="77" customWidth="1"/>
    <col min="4" max="4" width="10.5" style="5" customWidth="1"/>
    <col min="5" max="5" width="17.75" style="8" customWidth="1"/>
    <col min="6" max="6" width="10.5" style="5" customWidth="1"/>
    <col min="7" max="7" width="29.375" style="5" customWidth="1"/>
    <col min="8" max="8" width="17.875" style="77" customWidth="1"/>
    <col min="9" max="9" width="12.125" style="42" customWidth="1"/>
    <col min="10" max="10" width="17.75" style="78" customWidth="1"/>
    <col min="11" max="11" width="9" style="42"/>
    <col min="12" max="12" width="9" style="79"/>
    <col min="13" max="16384" width="9" style="42"/>
  </cols>
  <sheetData>
    <row r="2" ht="25.5" spans="1:10">
      <c r="A2" s="80" t="s">
        <v>2</v>
      </c>
      <c r="B2" s="80"/>
      <c r="C2" s="80"/>
      <c r="D2" s="80"/>
      <c r="E2" s="80"/>
      <c r="F2" s="80"/>
      <c r="G2" s="80"/>
      <c r="H2" s="80"/>
      <c r="I2" s="80"/>
      <c r="J2" s="80"/>
    </row>
    <row r="3" spans="10:10">
      <c r="J3" s="98" t="s">
        <v>3</v>
      </c>
    </row>
    <row r="4" s="5" customFormat="1" ht="14.25" spans="1:12">
      <c r="A4" s="81" t="s">
        <v>4</v>
      </c>
      <c r="B4" s="82"/>
      <c r="C4" s="82"/>
      <c r="D4" s="82"/>
      <c r="E4" s="83"/>
      <c r="F4" s="81" t="s">
        <v>5</v>
      </c>
      <c r="G4" s="82"/>
      <c r="H4" s="82"/>
      <c r="I4" s="82"/>
      <c r="J4" s="83"/>
      <c r="L4" s="99"/>
    </row>
    <row r="5" ht="32.25" customHeight="1" spans="1:10">
      <c r="A5" s="47" t="s">
        <v>6</v>
      </c>
      <c r="B5" s="47" t="s">
        <v>7</v>
      </c>
      <c r="C5" s="84" t="s">
        <v>8</v>
      </c>
      <c r="D5" s="85" t="s">
        <v>9</v>
      </c>
      <c r="E5" s="86" t="s">
        <v>10</v>
      </c>
      <c r="F5" s="11" t="s">
        <v>6</v>
      </c>
      <c r="G5" s="11" t="s">
        <v>7</v>
      </c>
      <c r="H5" s="87" t="s">
        <v>8</v>
      </c>
      <c r="I5" s="11" t="s">
        <v>9</v>
      </c>
      <c r="J5" s="100" t="s">
        <v>10</v>
      </c>
    </row>
    <row r="6" ht="18" customHeight="1" spans="1:10">
      <c r="A6" s="56" t="s">
        <v>11</v>
      </c>
      <c r="B6" s="61"/>
      <c r="C6" s="88">
        <f>SUM(C7:C12)</f>
        <v>2200</v>
      </c>
      <c r="D6" s="88">
        <f>SUM(D7:D12)</f>
        <v>1792.037</v>
      </c>
      <c r="E6" s="89">
        <f>D6/C6*100%</f>
        <v>0.814562272727273</v>
      </c>
      <c r="F6" s="14" t="s">
        <v>12</v>
      </c>
      <c r="G6" s="15"/>
      <c r="H6" s="90">
        <f>SUM(H7:H9)+SUM(H14:H18)</f>
        <v>2200</v>
      </c>
      <c r="I6" s="90">
        <f>SUM(I7:I9)+SUM(I14:I18)</f>
        <v>1808.973</v>
      </c>
      <c r="J6" s="101">
        <f>I6/H6*100%</f>
        <v>0.822260454545455</v>
      </c>
    </row>
    <row r="7" ht="18" customHeight="1" spans="1:10">
      <c r="A7" s="60">
        <v>1030147</v>
      </c>
      <c r="B7" s="61" t="s">
        <v>13</v>
      </c>
      <c r="C7" s="91">
        <f>镇级基金收入!C5</f>
        <v>0</v>
      </c>
      <c r="D7" s="91">
        <f>镇级基金收入!D5</f>
        <v>0</v>
      </c>
      <c r="E7" s="89"/>
      <c r="F7" s="20">
        <v>207</v>
      </c>
      <c r="G7" s="21" t="s">
        <v>14</v>
      </c>
      <c r="H7" s="92">
        <f>镇级基金支出!C5</f>
        <v>0</v>
      </c>
      <c r="I7" s="92">
        <f>镇级基金支出!D5</f>
        <v>0</v>
      </c>
      <c r="J7" s="101"/>
    </row>
    <row r="8" ht="18" customHeight="1" spans="1:10">
      <c r="A8" s="60">
        <v>1030148</v>
      </c>
      <c r="B8" s="61" t="s">
        <v>15</v>
      </c>
      <c r="C8" s="91">
        <f>镇级基金收入!C6</f>
        <v>2000</v>
      </c>
      <c r="D8" s="91">
        <f>镇级基金收入!D6</f>
        <v>1622.037</v>
      </c>
      <c r="E8" s="89">
        <f>D8/C8*100%</f>
        <v>0.8110185</v>
      </c>
      <c r="F8" s="20">
        <v>208</v>
      </c>
      <c r="G8" s="21" t="s">
        <v>16</v>
      </c>
      <c r="H8" s="92">
        <f>镇级基金支出!C9</f>
        <v>0</v>
      </c>
      <c r="I8" s="92">
        <f>镇级基金支出!D9</f>
        <v>0</v>
      </c>
      <c r="J8" s="101"/>
    </row>
    <row r="9" ht="18" customHeight="1" spans="1:10">
      <c r="A9" s="60">
        <v>1030155</v>
      </c>
      <c r="B9" s="61" t="s">
        <v>17</v>
      </c>
      <c r="C9" s="91">
        <f>镇级基金收入!C12</f>
        <v>0</v>
      </c>
      <c r="D9" s="91">
        <f>镇级基金收入!D12</f>
        <v>0</v>
      </c>
      <c r="E9" s="89"/>
      <c r="F9" s="20">
        <v>212</v>
      </c>
      <c r="G9" s="21" t="s">
        <v>18</v>
      </c>
      <c r="H9" s="92">
        <f>SUM(H10:H13)</f>
        <v>2200</v>
      </c>
      <c r="I9" s="92">
        <f>SUM(I10:I13)</f>
        <v>1808.15</v>
      </c>
      <c r="J9" s="101">
        <f>I9/H9*100%</f>
        <v>0.821886363636364</v>
      </c>
    </row>
    <row r="10" ht="27" spans="1:10">
      <c r="A10" s="60">
        <v>1030156</v>
      </c>
      <c r="B10" s="61" t="s">
        <v>19</v>
      </c>
      <c r="C10" s="91">
        <f>镇级基金收入!C15</f>
        <v>0</v>
      </c>
      <c r="D10" s="91">
        <f>镇级基金收入!D15</f>
        <v>0</v>
      </c>
      <c r="E10" s="89"/>
      <c r="F10" s="20">
        <v>21208</v>
      </c>
      <c r="G10" s="21" t="s">
        <v>20</v>
      </c>
      <c r="H10" s="92">
        <f>镇级基金支出!C19</f>
        <v>2000</v>
      </c>
      <c r="I10" s="92">
        <f>镇级基金支出!D19</f>
        <v>1638.15</v>
      </c>
      <c r="J10" s="101">
        <f>I10/H10*100%</f>
        <v>0.819075</v>
      </c>
    </row>
    <row r="11" spans="1:10">
      <c r="A11" s="60">
        <v>1030178</v>
      </c>
      <c r="B11" s="61" t="s">
        <v>21</v>
      </c>
      <c r="C11" s="91">
        <f>镇级基金收入!C16</f>
        <v>200</v>
      </c>
      <c r="D11" s="91">
        <f>镇级基金收入!D16</f>
        <v>170</v>
      </c>
      <c r="E11" s="89">
        <f>D11/C11*100%</f>
        <v>0.85</v>
      </c>
      <c r="F11" s="20">
        <v>21211</v>
      </c>
      <c r="G11" s="21" t="s">
        <v>22</v>
      </c>
      <c r="H11" s="92">
        <f>镇级基金支出!C30</f>
        <v>0</v>
      </c>
      <c r="I11" s="92">
        <f>镇级基金支出!D30</f>
        <v>0</v>
      </c>
      <c r="J11" s="101"/>
    </row>
    <row r="12" spans="1:10">
      <c r="A12" s="60"/>
      <c r="B12" s="93"/>
      <c r="C12" s="91"/>
      <c r="D12" s="20"/>
      <c r="E12" s="89"/>
      <c r="F12" s="20">
        <v>21213</v>
      </c>
      <c r="G12" s="21" t="s">
        <v>23</v>
      </c>
      <c r="H12" s="92">
        <f>-镇级基金支出!C31</f>
        <v>0</v>
      </c>
      <c r="I12" s="92">
        <f>-镇级基金支出!D31</f>
        <v>0</v>
      </c>
      <c r="J12" s="101"/>
    </row>
    <row r="13" ht="18" customHeight="1" spans="1:10">
      <c r="A13" s="94"/>
      <c r="B13" s="94"/>
      <c r="C13" s="95"/>
      <c r="D13" s="20"/>
      <c r="E13" s="89"/>
      <c r="F13" s="20">
        <v>21214</v>
      </c>
      <c r="G13" s="21" t="s">
        <v>24</v>
      </c>
      <c r="H13" s="92">
        <f>镇级基金支出!C35</f>
        <v>200</v>
      </c>
      <c r="I13" s="92">
        <f>镇级基金支出!D35</f>
        <v>170</v>
      </c>
      <c r="J13" s="101">
        <f>I13/H13*100%</f>
        <v>0.85</v>
      </c>
    </row>
    <row r="14" ht="18" customHeight="1" spans="1:10">
      <c r="A14" s="94"/>
      <c r="B14" s="94"/>
      <c r="C14" s="95"/>
      <c r="D14" s="20"/>
      <c r="E14" s="89"/>
      <c r="F14" s="20">
        <v>213</v>
      </c>
      <c r="G14" s="21" t="s">
        <v>25</v>
      </c>
      <c r="H14" s="92">
        <f>镇级基金支出!C39</f>
        <v>0</v>
      </c>
      <c r="I14" s="92">
        <f>镇级基金支出!D39</f>
        <v>0</v>
      </c>
      <c r="J14" s="101"/>
    </row>
    <row r="15" ht="18" customHeight="1" spans="1:10">
      <c r="A15" s="94"/>
      <c r="B15" s="94"/>
      <c r="C15" s="91"/>
      <c r="D15" s="20"/>
      <c r="E15" s="89"/>
      <c r="F15" s="20">
        <v>214</v>
      </c>
      <c r="G15" s="21" t="s">
        <v>26</v>
      </c>
      <c r="H15" s="92">
        <f>镇级基金支出!C45</f>
        <v>0</v>
      </c>
      <c r="I15" s="92">
        <f>镇级基金支出!D45</f>
        <v>0</v>
      </c>
      <c r="J15" s="101"/>
    </row>
    <row r="16" ht="18" customHeight="1" spans="1:10">
      <c r="A16" s="56"/>
      <c r="B16" s="61"/>
      <c r="C16" s="91"/>
      <c r="D16" s="20"/>
      <c r="E16" s="89"/>
      <c r="F16" s="20">
        <v>229</v>
      </c>
      <c r="G16" s="21" t="s">
        <v>27</v>
      </c>
      <c r="H16" s="92">
        <f>镇级基金支出!C48</f>
        <v>0</v>
      </c>
      <c r="I16" s="92">
        <f>镇级基金支出!D48</f>
        <v>0.823</v>
      </c>
      <c r="J16" s="101"/>
    </row>
    <row r="17" ht="18" customHeight="1" spans="1:10">
      <c r="A17" s="55"/>
      <c r="B17" s="55"/>
      <c r="C17" s="91"/>
      <c r="D17" s="20"/>
      <c r="E17" s="89"/>
      <c r="F17" s="20">
        <v>232</v>
      </c>
      <c r="G17" s="21" t="s">
        <v>28</v>
      </c>
      <c r="H17" s="92">
        <f>镇级基金支出!C60</f>
        <v>0</v>
      </c>
      <c r="I17" s="92">
        <f>镇级基金支出!D60</f>
        <v>0</v>
      </c>
      <c r="J17" s="101"/>
    </row>
    <row r="18" ht="18" customHeight="1" spans="1:10">
      <c r="A18" s="55"/>
      <c r="B18" s="61"/>
      <c r="C18" s="91"/>
      <c r="D18" s="20"/>
      <c r="E18" s="89"/>
      <c r="F18" s="20">
        <v>233</v>
      </c>
      <c r="G18" s="21" t="s">
        <v>29</v>
      </c>
      <c r="H18" s="91">
        <f>镇级基金支出!C66</f>
        <v>0</v>
      </c>
      <c r="I18" s="91">
        <f>镇级基金支出!D66</f>
        <v>0</v>
      </c>
      <c r="J18" s="101"/>
    </row>
    <row r="19" s="40" customFormat="1" ht="18" customHeight="1" spans="1:12">
      <c r="A19" s="56" t="s">
        <v>30</v>
      </c>
      <c r="B19" s="61"/>
      <c r="C19" s="88">
        <f>镇级基金收入!C18</f>
        <v>0</v>
      </c>
      <c r="D19" s="88">
        <f>镇级基金收入!D18</f>
        <v>16.936</v>
      </c>
      <c r="E19" s="89"/>
      <c r="F19" s="14" t="s">
        <v>31</v>
      </c>
      <c r="G19" s="15"/>
      <c r="H19" s="90">
        <f>镇级基金支出!C79</f>
        <v>0</v>
      </c>
      <c r="I19" s="90">
        <f>镇级基金支出!D79</f>
        <v>0</v>
      </c>
      <c r="J19" s="101"/>
      <c r="L19" s="102"/>
    </row>
    <row r="20" s="40" customFormat="1" ht="18" customHeight="1" spans="1:12">
      <c r="A20" s="55" t="s">
        <v>32</v>
      </c>
      <c r="B20" s="61"/>
      <c r="C20" s="88">
        <f>镇级基金收入!C20</f>
        <v>0</v>
      </c>
      <c r="D20" s="88">
        <f>镇级基金收入!D20</f>
        <v>0</v>
      </c>
      <c r="E20" s="89"/>
      <c r="F20" s="14" t="s">
        <v>33</v>
      </c>
      <c r="G20" s="96"/>
      <c r="H20" s="90">
        <f>镇级基金支出!C81</f>
        <v>0</v>
      </c>
      <c r="I20" s="90">
        <f>镇级基金支出!D81</f>
        <v>0</v>
      </c>
      <c r="J20" s="101"/>
      <c r="L20" s="102"/>
    </row>
    <row r="21" s="40" customFormat="1" ht="18" customHeight="1" spans="1:12">
      <c r="A21" s="55" t="s">
        <v>34</v>
      </c>
      <c r="B21" s="61"/>
      <c r="C21" s="88">
        <f>镇级基金收入!C22</f>
        <v>0</v>
      </c>
      <c r="D21" s="88">
        <f>镇级基金收入!D22</f>
        <v>0</v>
      </c>
      <c r="E21" s="89"/>
      <c r="F21" s="14" t="s">
        <v>35</v>
      </c>
      <c r="G21" s="96"/>
      <c r="H21" s="90">
        <f>镇级基金支出!C83</f>
        <v>0</v>
      </c>
      <c r="I21" s="90">
        <f>镇级基金支出!D83</f>
        <v>0</v>
      </c>
      <c r="J21" s="101"/>
      <c r="L21" s="102"/>
    </row>
    <row r="22" s="40" customFormat="1" ht="18" customHeight="1" spans="1:12">
      <c r="A22" s="55" t="s">
        <v>36</v>
      </c>
      <c r="B22" s="61"/>
      <c r="C22" s="88">
        <f>镇级基金收入!C26</f>
        <v>0</v>
      </c>
      <c r="D22" s="88">
        <f>镇级基金收入!D26</f>
        <v>0</v>
      </c>
      <c r="E22" s="89"/>
      <c r="F22" s="14" t="s">
        <v>37</v>
      </c>
      <c r="G22" s="96"/>
      <c r="H22" s="90">
        <f>镇级基金支出!C85</f>
        <v>0</v>
      </c>
      <c r="I22" s="90">
        <f>镇级基金支出!D85</f>
        <v>0</v>
      </c>
      <c r="J22" s="101"/>
      <c r="L22" s="102"/>
    </row>
    <row r="23" s="40" customFormat="1" ht="18" customHeight="1" spans="1:12">
      <c r="A23" s="97" t="s">
        <v>38</v>
      </c>
      <c r="B23" s="97"/>
      <c r="C23" s="88">
        <f>C6+C19+C20+C21+C22</f>
        <v>2200</v>
      </c>
      <c r="D23" s="88">
        <f>D6+D19+D20+D21+D22</f>
        <v>1808.973</v>
      </c>
      <c r="E23" s="89">
        <f>D23/C23*100%</f>
        <v>0.822260454545454</v>
      </c>
      <c r="F23" s="11" t="s">
        <v>39</v>
      </c>
      <c r="G23" s="11"/>
      <c r="H23" s="90">
        <f>H6+H21+H22+H19+H20</f>
        <v>2200</v>
      </c>
      <c r="I23" s="90">
        <f>I6+I21+I22+I19+I20</f>
        <v>1808.973</v>
      </c>
      <c r="J23" s="101">
        <f>I23/H23*100%</f>
        <v>0.822260454545455</v>
      </c>
      <c r="L23" s="102"/>
    </row>
  </sheetData>
  <mergeCells count="5">
    <mergeCell ref="A2:J2"/>
    <mergeCell ref="A4:E4"/>
    <mergeCell ref="F4:J4"/>
    <mergeCell ref="A23:B23"/>
    <mergeCell ref="F23:G23"/>
  </mergeCells>
  <printOptions horizontalCentered="1"/>
  <pageMargins left="0.393055555555556" right="0.393055555555556" top="0.393055555555556" bottom="0.393055555555556" header="0.298611111111111" footer="0.298611111111111"/>
  <pageSetup paperSize="9" scale="5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Zeros="0" workbookViewId="0">
      <selection activeCell="F1" sqref="F$1:L$1048576"/>
    </sheetView>
  </sheetViews>
  <sheetFormatPr defaultColWidth="11.375" defaultRowHeight="13.5" outlineLevelCol="6"/>
  <cols>
    <col min="1" max="1" width="17" style="42" customWidth="1"/>
    <col min="2" max="2" width="42.25" style="42" customWidth="1"/>
    <col min="3" max="3" width="19.25" style="6" customWidth="1"/>
    <col min="4" max="4" width="11.5" style="43"/>
    <col min="5" max="5" width="11.375" style="44"/>
    <col min="6" max="16384" width="11.375" style="42"/>
  </cols>
  <sheetData>
    <row r="1" ht="55" customHeight="1" spans="1:5">
      <c r="A1" s="45" t="s">
        <v>40</v>
      </c>
      <c r="B1" s="45"/>
      <c r="C1" s="45"/>
      <c r="D1" s="45"/>
      <c r="E1" s="45"/>
    </row>
    <row r="2" ht="22" customHeight="1" spans="5:5">
      <c r="E2" s="46" t="s">
        <v>41</v>
      </c>
    </row>
    <row r="3" s="39" customFormat="1" ht="29" customHeight="1" spans="1:7">
      <c r="A3" s="47" t="s">
        <v>6</v>
      </c>
      <c r="B3" s="47" t="s">
        <v>7</v>
      </c>
      <c r="C3" s="12" t="s">
        <v>8</v>
      </c>
      <c r="D3" s="48" t="s">
        <v>9</v>
      </c>
      <c r="E3" s="49" t="s">
        <v>10</v>
      </c>
      <c r="G3" s="26"/>
    </row>
    <row r="4" s="40" customFormat="1" ht="25.5" customHeight="1" spans="1:7">
      <c r="A4" s="50" t="s">
        <v>11</v>
      </c>
      <c r="B4" s="51"/>
      <c r="C4" s="52">
        <f>C5+C6+C12+C15+C16+C17</f>
        <v>2200</v>
      </c>
      <c r="D4" s="52">
        <f>D5+D6+D12+D15+D16+D17</f>
        <v>1792.037</v>
      </c>
      <c r="E4" s="53">
        <f>D4/C4</f>
        <v>0.814562272727273</v>
      </c>
      <c r="G4" s="54"/>
    </row>
    <row r="5" s="40" customFormat="1" ht="25.5" customHeight="1" spans="1:7">
      <c r="A5" s="55">
        <v>1030147</v>
      </c>
      <c r="B5" s="56" t="s">
        <v>13</v>
      </c>
      <c r="C5" s="57"/>
      <c r="D5" s="58"/>
      <c r="E5" s="53"/>
      <c r="G5" s="59"/>
    </row>
    <row r="6" s="40" customFormat="1" ht="25.5" customHeight="1" spans="1:7">
      <c r="A6" s="55">
        <v>1030148</v>
      </c>
      <c r="B6" s="56" t="s">
        <v>15</v>
      </c>
      <c r="C6" s="57">
        <f>SUM(C7:C11)</f>
        <v>2000</v>
      </c>
      <c r="D6" s="57">
        <f>SUM(D7:D11)</f>
        <v>1622.037</v>
      </c>
      <c r="E6" s="53">
        <f>D6/C6</f>
        <v>0.8110185</v>
      </c>
      <c r="G6" s="59"/>
    </row>
    <row r="7" ht="25.5" customHeight="1" spans="1:7">
      <c r="A7" s="60">
        <v>103014801</v>
      </c>
      <c r="B7" s="61" t="s">
        <v>42</v>
      </c>
      <c r="C7" s="62">
        <v>2000</v>
      </c>
      <c r="D7" s="63">
        <v>1622.037</v>
      </c>
      <c r="E7" s="53">
        <f>D7/C7</f>
        <v>0.8110185</v>
      </c>
      <c r="G7" s="43"/>
    </row>
    <row r="8" ht="25.5" customHeight="1" spans="1:7">
      <c r="A8" s="60">
        <v>103014802</v>
      </c>
      <c r="B8" s="61" t="s">
        <v>43</v>
      </c>
      <c r="C8" s="62"/>
      <c r="D8" s="63"/>
      <c r="E8" s="53"/>
      <c r="G8" s="43"/>
    </row>
    <row r="9" s="41" customFormat="1" ht="25.5" customHeight="1" spans="1:7">
      <c r="A9" s="60">
        <v>103014803</v>
      </c>
      <c r="B9" s="61" t="s">
        <v>44</v>
      </c>
      <c r="C9" s="62"/>
      <c r="D9" s="64"/>
      <c r="E9" s="53"/>
      <c r="G9" s="59"/>
    </row>
    <row r="10" s="41" customFormat="1" ht="25.5" customHeight="1" spans="1:7">
      <c r="A10" s="60">
        <v>103014898</v>
      </c>
      <c r="B10" s="61" t="s">
        <v>45</v>
      </c>
      <c r="C10" s="62"/>
      <c r="D10" s="64"/>
      <c r="E10" s="53"/>
      <c r="G10" s="59"/>
    </row>
    <row r="11" s="41" customFormat="1" ht="25.5" customHeight="1" spans="1:7">
      <c r="A11" s="60">
        <v>103014899</v>
      </c>
      <c r="B11" s="61" t="s">
        <v>46</v>
      </c>
      <c r="C11" s="62"/>
      <c r="D11" s="64"/>
      <c r="E11" s="53"/>
      <c r="G11" s="59"/>
    </row>
    <row r="12" s="40" customFormat="1" ht="25.5" customHeight="1" spans="1:7">
      <c r="A12" s="55">
        <v>1030155</v>
      </c>
      <c r="B12" s="56" t="s">
        <v>17</v>
      </c>
      <c r="C12" s="57">
        <f>C13+C14</f>
        <v>0</v>
      </c>
      <c r="D12" s="58"/>
      <c r="E12" s="53"/>
      <c r="G12" s="54"/>
    </row>
    <row r="13" ht="25.5" customHeight="1" spans="1:7">
      <c r="A13" s="60">
        <v>103015501</v>
      </c>
      <c r="B13" s="61" t="s">
        <v>47</v>
      </c>
      <c r="C13" s="62"/>
      <c r="D13" s="63"/>
      <c r="E13" s="53"/>
      <c r="G13" s="43"/>
    </row>
    <row r="14" ht="25.5" customHeight="1" spans="1:7">
      <c r="A14" s="60">
        <v>103015502</v>
      </c>
      <c r="B14" s="61" t="s">
        <v>48</v>
      </c>
      <c r="C14" s="62"/>
      <c r="D14" s="63"/>
      <c r="E14" s="53"/>
      <c r="G14" s="43"/>
    </row>
    <row r="15" s="40" customFormat="1" ht="25.5" customHeight="1" spans="1:7">
      <c r="A15" s="55">
        <v>1030156</v>
      </c>
      <c r="B15" s="56" t="s">
        <v>19</v>
      </c>
      <c r="C15" s="57"/>
      <c r="D15" s="58"/>
      <c r="E15" s="53"/>
      <c r="G15" s="59"/>
    </row>
    <row r="16" s="40" customFormat="1" ht="25.5" customHeight="1" spans="1:7">
      <c r="A16" s="55">
        <v>1030178</v>
      </c>
      <c r="B16" s="56" t="s">
        <v>21</v>
      </c>
      <c r="C16" s="57">
        <v>200</v>
      </c>
      <c r="D16" s="58">
        <v>170</v>
      </c>
      <c r="E16" s="53">
        <f>D16/C16</f>
        <v>0.85</v>
      </c>
      <c r="G16" s="59"/>
    </row>
    <row r="17" s="40" customFormat="1" ht="33.75" customHeight="1" spans="1:5">
      <c r="A17" s="55">
        <v>1030180</v>
      </c>
      <c r="B17" s="65" t="s">
        <v>49</v>
      </c>
      <c r="C17" s="57"/>
      <c r="D17" s="58"/>
      <c r="E17" s="53"/>
    </row>
    <row r="18" s="40" customFormat="1" ht="25.5" customHeight="1" spans="1:5">
      <c r="A18" s="56" t="s">
        <v>30</v>
      </c>
      <c r="B18" s="56"/>
      <c r="C18" s="57">
        <f>C19</f>
        <v>0</v>
      </c>
      <c r="D18" s="57">
        <f>D19</f>
        <v>16.936</v>
      </c>
      <c r="E18" s="53"/>
    </row>
    <row r="19" ht="25.5" customHeight="1" spans="1:5">
      <c r="A19" s="60">
        <v>11004</v>
      </c>
      <c r="B19" s="61" t="s">
        <v>50</v>
      </c>
      <c r="C19" s="66"/>
      <c r="D19" s="63">
        <v>16.936</v>
      </c>
      <c r="E19" s="53"/>
    </row>
    <row r="20" s="40" customFormat="1" ht="25.5" customHeight="1" spans="1:5">
      <c r="A20" s="55" t="s">
        <v>32</v>
      </c>
      <c r="B20" s="55"/>
      <c r="C20" s="67">
        <f>C21</f>
        <v>0</v>
      </c>
      <c r="D20" s="58"/>
      <c r="E20" s="53"/>
    </row>
    <row r="21" ht="25.5" customHeight="1" spans="1:5">
      <c r="A21" s="60">
        <v>1100802</v>
      </c>
      <c r="B21" s="61" t="s">
        <v>51</v>
      </c>
      <c r="C21" s="66"/>
      <c r="D21" s="63"/>
      <c r="E21" s="53"/>
    </row>
    <row r="22" s="40" customFormat="1" ht="25.5" customHeight="1" spans="1:5">
      <c r="A22" s="55" t="s">
        <v>34</v>
      </c>
      <c r="B22" s="56"/>
      <c r="C22" s="67">
        <f>C23</f>
        <v>0</v>
      </c>
      <c r="D22" s="58"/>
      <c r="E22" s="53"/>
    </row>
    <row r="23" s="41" customFormat="1" ht="25.5" customHeight="1" spans="1:5">
      <c r="A23" s="60">
        <v>1101102</v>
      </c>
      <c r="B23" s="61" t="s">
        <v>52</v>
      </c>
      <c r="C23" s="66"/>
      <c r="D23" s="64"/>
      <c r="E23" s="53"/>
    </row>
    <row r="24" s="41" customFormat="1" ht="25.5" customHeight="1" spans="1:5">
      <c r="A24" s="55" t="s">
        <v>53</v>
      </c>
      <c r="B24" s="68"/>
      <c r="C24" s="67">
        <f>C25</f>
        <v>0</v>
      </c>
      <c r="D24" s="64"/>
      <c r="E24" s="53"/>
    </row>
    <row r="25" s="41" customFormat="1" ht="25.5" customHeight="1" spans="1:5">
      <c r="A25" s="60">
        <v>1100902</v>
      </c>
      <c r="B25" s="61" t="s">
        <v>54</v>
      </c>
      <c r="C25" s="66"/>
      <c r="D25" s="64"/>
      <c r="E25" s="53"/>
    </row>
    <row r="26" s="41" customFormat="1" ht="25.5" customHeight="1" spans="1:5">
      <c r="A26" s="55" t="s">
        <v>55</v>
      </c>
      <c r="B26" s="68"/>
      <c r="C26" s="69"/>
      <c r="D26" s="64"/>
      <c r="E26" s="53"/>
    </row>
    <row r="27" s="40" customFormat="1" ht="25.5" customHeight="1" spans="1:5">
      <c r="A27" s="70" t="s">
        <v>38</v>
      </c>
      <c r="B27" s="71"/>
      <c r="C27" s="67">
        <f>C4+C18+C20+C22+C26</f>
        <v>2200</v>
      </c>
      <c r="D27" s="67">
        <f>D4+D18+D20+D22+D26</f>
        <v>1808.973</v>
      </c>
      <c r="E27" s="53">
        <f>D27/C27</f>
        <v>0.822260454545454</v>
      </c>
    </row>
    <row r="28" s="40" customFormat="1" ht="14.25" spans="1:5">
      <c r="A28" s="72"/>
      <c r="B28" s="72"/>
      <c r="C28" s="72"/>
      <c r="D28" s="54"/>
      <c r="E28" s="73"/>
    </row>
    <row r="29" ht="14.25" spans="1:3">
      <c r="A29" s="74"/>
      <c r="B29" s="74"/>
      <c r="C29" s="74"/>
    </row>
    <row r="30" spans="2:3">
      <c r="B30" s="75"/>
      <c r="C30" s="76"/>
    </row>
  </sheetData>
  <mergeCells count="2">
    <mergeCell ref="A1:E1"/>
    <mergeCell ref="A27:B27"/>
  </mergeCells>
  <printOptions horizontalCentered="1"/>
  <pageMargins left="0.708333333333333" right="0.708333333333333" top="0.550694444444444" bottom="0.550694444444444" header="0.314583333333333" footer="0.314583333333333"/>
  <pageSetup paperSize="9" scale="87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showZeros="0" workbookViewId="0">
      <pane ySplit="4" topLeftCell="A80" activePane="bottomLeft" state="frozen"/>
      <selection/>
      <selection pane="bottomLeft" activeCell="F1" sqref="F$1:K$1048576"/>
    </sheetView>
  </sheetViews>
  <sheetFormatPr defaultColWidth="9" defaultRowHeight="13.5"/>
  <cols>
    <col min="1" max="1" width="16" style="5" customWidth="1"/>
    <col min="2" max="2" width="51.75" style="5" customWidth="1"/>
    <col min="3" max="3" width="13.625" style="6" customWidth="1"/>
    <col min="4" max="4" width="12.5" style="7" customWidth="1"/>
    <col min="5" max="5" width="14.125" style="8"/>
    <col min="6" max="9" width="9" style="5"/>
    <col min="10" max="10" width="9.125" style="5" customWidth="1"/>
    <col min="11" max="12" width="15.75" style="5" customWidth="1"/>
    <col min="13" max="13" width="13.875" style="5" customWidth="1"/>
    <col min="14" max="16384" width="9" style="5"/>
  </cols>
  <sheetData>
    <row r="1" ht="56.25" customHeight="1" spans="1:5">
      <c r="A1" s="9" t="s">
        <v>56</v>
      </c>
      <c r="B1" s="9"/>
      <c r="C1" s="9"/>
      <c r="D1" s="9"/>
      <c r="E1" s="9"/>
    </row>
    <row r="2" ht="15.75" customHeight="1" spans="5:5">
      <c r="E2" s="10" t="s">
        <v>41</v>
      </c>
    </row>
    <row r="3" s="2" customFormat="1" ht="35.25" customHeight="1" spans="1:13">
      <c r="A3" s="11" t="s">
        <v>6</v>
      </c>
      <c r="B3" s="11" t="s">
        <v>7</v>
      </c>
      <c r="C3" s="12" t="s">
        <v>8</v>
      </c>
      <c r="D3" s="12" t="s">
        <v>9</v>
      </c>
      <c r="E3" s="13" t="s">
        <v>10</v>
      </c>
      <c r="I3" s="26"/>
      <c r="J3" s="26"/>
      <c r="K3" s="26"/>
      <c r="L3" s="26"/>
      <c r="M3" s="27"/>
    </row>
    <row r="4" s="3" customFormat="1" ht="27" customHeight="1" spans="1:13">
      <c r="A4" s="14" t="s">
        <v>12</v>
      </c>
      <c r="B4" s="15"/>
      <c r="C4" s="16">
        <f>C5+C9+C18+C39+C45+C60+C66+C48</f>
        <v>2200</v>
      </c>
      <c r="D4" s="16">
        <f>D5+D9+D18+D39+D45+D60+D66+D48</f>
        <v>1808.973</v>
      </c>
      <c r="E4" s="17">
        <f>D4/C4</f>
        <v>0.822260454545455</v>
      </c>
      <c r="H4" s="18"/>
      <c r="I4" s="18"/>
      <c r="J4" s="18"/>
      <c r="K4" s="18"/>
      <c r="L4" s="18"/>
      <c r="M4" s="18"/>
    </row>
    <row r="5" s="3" customFormat="1" ht="27" customHeight="1" spans="1:9">
      <c r="A5" s="14">
        <v>207</v>
      </c>
      <c r="B5" s="15" t="s">
        <v>14</v>
      </c>
      <c r="C5" s="16">
        <f>C6</f>
        <v>0</v>
      </c>
      <c r="D5" s="19"/>
      <c r="E5" s="17"/>
      <c r="H5" s="4"/>
      <c r="I5" s="4"/>
    </row>
    <row r="6" s="3" customFormat="1" ht="27" customHeight="1" spans="1:9">
      <c r="A6" s="14">
        <v>20707</v>
      </c>
      <c r="B6" s="15" t="s">
        <v>57</v>
      </c>
      <c r="C6" s="16">
        <f>C7+C8</f>
        <v>0</v>
      </c>
      <c r="D6" s="19"/>
      <c r="E6" s="17"/>
      <c r="H6" s="4"/>
      <c r="I6" s="4"/>
    </row>
    <row r="7" s="4" customFormat="1" ht="27" customHeight="1" spans="1:5">
      <c r="A7" s="20">
        <v>2070702</v>
      </c>
      <c r="B7" s="21" t="s">
        <v>58</v>
      </c>
      <c r="C7" s="22">
        <f>IFERROR(VLOOKUP(A7,Sheet4!A:D,4,0),0)</f>
        <v>0</v>
      </c>
      <c r="D7" s="23"/>
      <c r="E7" s="17"/>
    </row>
    <row r="8" s="4" customFormat="1" ht="34.5" customHeight="1" spans="1:5">
      <c r="A8" s="20">
        <v>2070799</v>
      </c>
      <c r="B8" s="21" t="s">
        <v>59</v>
      </c>
      <c r="C8" s="22">
        <f>IFERROR(VLOOKUP(A8,Sheet4!A:D,4,0),0)</f>
        <v>0</v>
      </c>
      <c r="D8" s="23"/>
      <c r="E8" s="17"/>
    </row>
    <row r="9" s="3" customFormat="1" ht="27" customHeight="1" spans="1:9">
      <c r="A9" s="14">
        <v>208</v>
      </c>
      <c r="B9" s="15" t="s">
        <v>16</v>
      </c>
      <c r="C9" s="16">
        <f>C10+C14</f>
        <v>0</v>
      </c>
      <c r="D9" s="19"/>
      <c r="E9" s="17"/>
      <c r="H9" s="4"/>
      <c r="I9" s="4"/>
    </row>
    <row r="10" s="3" customFormat="1" ht="33" customHeight="1" spans="1:9">
      <c r="A10" s="14">
        <v>20822</v>
      </c>
      <c r="B10" s="15" t="s">
        <v>60</v>
      </c>
      <c r="C10" s="16">
        <f>C11+C12+C13</f>
        <v>0</v>
      </c>
      <c r="D10" s="19"/>
      <c r="E10" s="17"/>
      <c r="H10" s="4"/>
      <c r="I10" s="4"/>
    </row>
    <row r="11" s="4" customFormat="1" ht="27" customHeight="1" spans="1:13">
      <c r="A11" s="20">
        <v>2082201</v>
      </c>
      <c r="B11" s="21" t="s">
        <v>61</v>
      </c>
      <c r="C11" s="22">
        <f>IFERROR(VLOOKUP(A11,Sheet4!A:D,4,0),0)</f>
        <v>0</v>
      </c>
      <c r="D11" s="23"/>
      <c r="E11" s="17"/>
      <c r="M11" s="28"/>
    </row>
    <row r="12" s="4" customFormat="1" ht="27" customHeight="1" spans="1:13">
      <c r="A12" s="20">
        <v>2082202</v>
      </c>
      <c r="B12" s="21" t="s">
        <v>62</v>
      </c>
      <c r="C12" s="22">
        <f>IFERROR(VLOOKUP(A12,Sheet4!A:D,4,0),0)</f>
        <v>0</v>
      </c>
      <c r="D12" s="23"/>
      <c r="E12" s="17"/>
      <c r="M12" s="28"/>
    </row>
    <row r="13" s="4" customFormat="1" ht="27" customHeight="1" spans="1:5">
      <c r="A13" s="20">
        <v>2082299</v>
      </c>
      <c r="B13" s="21" t="s">
        <v>63</v>
      </c>
      <c r="C13" s="22">
        <f>IFERROR(VLOOKUP(A13,Sheet4!A:D,4,0),0)</f>
        <v>0</v>
      </c>
      <c r="D13" s="23"/>
      <c r="E13" s="17"/>
    </row>
    <row r="14" s="3" customFormat="1" ht="27" customHeight="1" spans="1:9">
      <c r="A14" s="14">
        <v>20823</v>
      </c>
      <c r="B14" s="15" t="s">
        <v>64</v>
      </c>
      <c r="C14" s="16">
        <f>C15+C16+C17</f>
        <v>0</v>
      </c>
      <c r="D14" s="19"/>
      <c r="E14" s="17"/>
      <c r="H14" s="4"/>
      <c r="I14" s="4"/>
    </row>
    <row r="15" s="4" customFormat="1" ht="27" customHeight="1" spans="1:5">
      <c r="A15" s="20">
        <v>2082301</v>
      </c>
      <c r="B15" s="21" t="s">
        <v>61</v>
      </c>
      <c r="C15" s="22">
        <f>IFERROR(VLOOKUP(A15,Sheet4!A:D,4,0),0)</f>
        <v>0</v>
      </c>
      <c r="D15" s="23"/>
      <c r="E15" s="17"/>
    </row>
    <row r="16" s="4" customFormat="1" ht="27" customHeight="1" spans="1:5">
      <c r="A16" s="20">
        <v>2082302</v>
      </c>
      <c r="B16" s="21" t="s">
        <v>62</v>
      </c>
      <c r="C16" s="22">
        <f>IFERROR(VLOOKUP(A16,Sheet4!A:D,4,0),0)</f>
        <v>0</v>
      </c>
      <c r="D16" s="23"/>
      <c r="E16" s="17"/>
    </row>
    <row r="17" s="4" customFormat="1" ht="27" customHeight="1" spans="1:5">
      <c r="A17" s="20">
        <v>2082399</v>
      </c>
      <c r="B17" s="21" t="s">
        <v>65</v>
      </c>
      <c r="C17" s="22">
        <f>IFERROR(VLOOKUP(A17,Sheet4!A:D,4,0),0)</f>
        <v>0</v>
      </c>
      <c r="D17" s="23"/>
      <c r="E17" s="17"/>
    </row>
    <row r="18" s="3" customFormat="1" ht="27" customHeight="1" spans="1:9">
      <c r="A18" s="14">
        <v>212</v>
      </c>
      <c r="B18" s="15" t="s">
        <v>18</v>
      </c>
      <c r="C18" s="16">
        <f>C19+C30+C31+C35</f>
        <v>2200</v>
      </c>
      <c r="D18" s="16">
        <f>D19+D30+D31+D35</f>
        <v>1808.15</v>
      </c>
      <c r="E18" s="17">
        <f>D18/C18</f>
        <v>0.821886363636364</v>
      </c>
      <c r="H18" s="4"/>
      <c r="I18" s="4"/>
    </row>
    <row r="19" s="3" customFormat="1" ht="36" customHeight="1" spans="1:9">
      <c r="A19" s="14">
        <v>21208</v>
      </c>
      <c r="B19" s="15" t="s">
        <v>66</v>
      </c>
      <c r="C19" s="16">
        <f>SUM(C20:C29)</f>
        <v>2000</v>
      </c>
      <c r="D19" s="16">
        <f>SUM(D20:D29)</f>
        <v>1638.15</v>
      </c>
      <c r="E19" s="17">
        <f>D19/C19</f>
        <v>0.819075</v>
      </c>
      <c r="H19" s="4"/>
      <c r="I19" s="4"/>
    </row>
    <row r="20" s="4" customFormat="1" ht="27" customHeight="1" spans="1:5">
      <c r="A20" s="20">
        <v>2120801</v>
      </c>
      <c r="B20" s="21" t="s">
        <v>67</v>
      </c>
      <c r="C20" s="22">
        <f>IFERROR(VLOOKUP(A20,Sheet4!A:D,4,0),0)</f>
        <v>0</v>
      </c>
      <c r="D20" s="23"/>
      <c r="E20" s="17"/>
    </row>
    <row r="21" s="4" customFormat="1" ht="27" customHeight="1" spans="1:5">
      <c r="A21" s="20">
        <v>2120802</v>
      </c>
      <c r="B21" s="21" t="s">
        <v>68</v>
      </c>
      <c r="C21" s="22">
        <f>IFERROR(VLOOKUP(A21,Sheet4!A:D,4,0),0)</f>
        <v>0</v>
      </c>
      <c r="D21" s="23"/>
      <c r="E21" s="17"/>
    </row>
    <row r="22" s="4" customFormat="1" ht="27" customHeight="1" spans="1:10">
      <c r="A22" s="20">
        <v>2120803</v>
      </c>
      <c r="B22" s="21" t="s">
        <v>69</v>
      </c>
      <c r="C22" s="22">
        <f>IFERROR(VLOOKUP(A22,Sheet4!A:D,4,0),0)</f>
        <v>0</v>
      </c>
      <c r="D22" s="23"/>
      <c r="E22" s="17"/>
      <c r="J22" s="28"/>
    </row>
    <row r="23" s="4" customFormat="1" ht="27" customHeight="1" spans="1:10">
      <c r="A23" s="20">
        <v>2120804</v>
      </c>
      <c r="B23" s="21" t="s">
        <v>70</v>
      </c>
      <c r="C23" s="22">
        <f>IFERROR(VLOOKUP(A23,Sheet4!A:D,4,0),0)</f>
        <v>1400</v>
      </c>
      <c r="D23" s="23">
        <v>1022.037</v>
      </c>
      <c r="E23" s="17">
        <f>D23/C23</f>
        <v>0.730026428571429</v>
      </c>
      <c r="J23" s="28"/>
    </row>
    <row r="24" s="4" customFormat="1" ht="27" customHeight="1" spans="1:10">
      <c r="A24" s="20">
        <v>2120805</v>
      </c>
      <c r="B24" s="21" t="s">
        <v>71</v>
      </c>
      <c r="C24" s="22">
        <f>IFERROR(VLOOKUP(A24,Sheet4!A:D,4,0),0)</f>
        <v>0</v>
      </c>
      <c r="D24" s="23"/>
      <c r="E24" s="17"/>
      <c r="J24" s="28"/>
    </row>
    <row r="25" s="4" customFormat="1" ht="27" customHeight="1" spans="1:10">
      <c r="A25" s="20">
        <v>2120806</v>
      </c>
      <c r="B25" s="21" t="s">
        <v>72</v>
      </c>
      <c r="C25" s="22">
        <f>IFERROR(VLOOKUP(A25,Sheet4!A:D,4,0),0)</f>
        <v>0</v>
      </c>
      <c r="D25" s="23"/>
      <c r="E25" s="17"/>
      <c r="J25" s="28"/>
    </row>
    <row r="26" s="4" customFormat="1" ht="27" customHeight="1" spans="1:10">
      <c r="A26" s="20">
        <v>2120814</v>
      </c>
      <c r="B26" s="21" t="s">
        <v>73</v>
      </c>
      <c r="C26" s="22">
        <f>IFERROR(VLOOKUP(A26,Sheet4!A:D,4,0),0)</f>
        <v>0</v>
      </c>
      <c r="D26" s="23"/>
      <c r="E26" s="17"/>
      <c r="J26" s="28"/>
    </row>
    <row r="27" s="4" customFormat="1" ht="27" customHeight="1" spans="1:10">
      <c r="A27" s="20">
        <v>2120815</v>
      </c>
      <c r="B27" s="21" t="s">
        <v>74</v>
      </c>
      <c r="C27" s="22">
        <f>IFERROR(VLOOKUP(A27,Sheet4!A:D,4,0),0)</f>
        <v>0</v>
      </c>
      <c r="D27" s="23"/>
      <c r="E27" s="17"/>
      <c r="J27" s="28"/>
    </row>
    <row r="28" s="4" customFormat="1" ht="27" customHeight="1" spans="1:10">
      <c r="A28" s="20">
        <v>2120816</v>
      </c>
      <c r="B28" s="21" t="s">
        <v>75</v>
      </c>
      <c r="C28" s="22">
        <f>IFERROR(VLOOKUP(A28,Sheet4!A:D,4,0),0)</f>
        <v>0</v>
      </c>
      <c r="D28" s="23"/>
      <c r="E28" s="17"/>
      <c r="J28" s="28"/>
    </row>
    <row r="29" s="4" customFormat="1" ht="40.5" customHeight="1" spans="1:12">
      <c r="A29" s="20">
        <v>2120899</v>
      </c>
      <c r="B29" s="21" t="s">
        <v>76</v>
      </c>
      <c r="C29" s="22">
        <f>IFERROR(VLOOKUP(A29,Sheet4!A:D,4,0),0)</f>
        <v>600</v>
      </c>
      <c r="D29" s="23">
        <v>616.113</v>
      </c>
      <c r="E29" s="17">
        <f>D29/C29</f>
        <v>1.026855</v>
      </c>
      <c r="J29" s="28"/>
      <c r="L29" s="29"/>
    </row>
    <row r="30" s="3" customFormat="1" ht="27" customHeight="1" spans="1:12">
      <c r="A30" s="14">
        <v>21211</v>
      </c>
      <c r="B30" s="15" t="s">
        <v>22</v>
      </c>
      <c r="C30" s="16">
        <f>IFERROR(VLOOKUP(A30,Sheet4!A:D,4,0),0)</f>
        <v>0</v>
      </c>
      <c r="D30" s="19"/>
      <c r="E30" s="17"/>
      <c r="H30" s="4"/>
      <c r="I30" s="4"/>
      <c r="K30" s="4"/>
      <c r="L30" s="28"/>
    </row>
    <row r="31" s="3" customFormat="1" ht="27" customHeight="1" spans="1:12">
      <c r="A31" s="14">
        <v>21213</v>
      </c>
      <c r="B31" s="15" t="s">
        <v>23</v>
      </c>
      <c r="C31" s="16">
        <f>C32+C33+C34</f>
        <v>0</v>
      </c>
      <c r="D31" s="19"/>
      <c r="E31" s="17"/>
      <c r="H31" s="4"/>
      <c r="I31" s="4"/>
      <c r="K31" s="4"/>
      <c r="L31" s="30"/>
    </row>
    <row r="32" s="4" customFormat="1" ht="27" customHeight="1" spans="1:12">
      <c r="A32" s="20">
        <v>2121301</v>
      </c>
      <c r="B32" s="21" t="s">
        <v>77</v>
      </c>
      <c r="C32" s="22">
        <f>IFERROR(VLOOKUP(A32,Sheet4!A:D,4,0),0)</f>
        <v>0</v>
      </c>
      <c r="D32" s="23"/>
      <c r="E32" s="17"/>
      <c r="L32" s="28"/>
    </row>
    <row r="33" s="4" customFormat="1" ht="27" customHeight="1" spans="1:12">
      <c r="A33" s="20">
        <v>2121302</v>
      </c>
      <c r="B33" s="21" t="s">
        <v>78</v>
      </c>
      <c r="C33" s="22">
        <f>IFERROR(VLOOKUP(A33,Sheet4!A:D,4,0),0)</f>
        <v>0</v>
      </c>
      <c r="D33" s="23"/>
      <c r="E33" s="17"/>
      <c r="L33" s="28"/>
    </row>
    <row r="34" s="4" customFormat="1" ht="36.75" customHeight="1" spans="1:13">
      <c r="A34" s="20">
        <v>2121399</v>
      </c>
      <c r="B34" s="21" t="s">
        <v>79</v>
      </c>
      <c r="C34" s="22">
        <f>IFERROR(VLOOKUP(A34,Sheet4!A:D,4,0),0)</f>
        <v>0</v>
      </c>
      <c r="D34" s="23"/>
      <c r="E34" s="17"/>
      <c r="L34" s="28"/>
      <c r="M34" s="28"/>
    </row>
    <row r="35" s="3" customFormat="1" ht="27" customHeight="1" spans="1:12">
      <c r="A35" s="14">
        <v>21214</v>
      </c>
      <c r="B35" s="15" t="s">
        <v>24</v>
      </c>
      <c r="C35" s="16">
        <f>C36+C37+C38</f>
        <v>200</v>
      </c>
      <c r="D35" s="16">
        <f>D36+D37+D38</f>
        <v>170</v>
      </c>
      <c r="E35" s="17">
        <f>D35/C35</f>
        <v>0.85</v>
      </c>
      <c r="H35" s="4"/>
      <c r="I35" s="4"/>
      <c r="L35" s="30"/>
    </row>
    <row r="36" s="4" customFormat="1" ht="27" customHeight="1" spans="1:12">
      <c r="A36" s="20">
        <v>2121401</v>
      </c>
      <c r="B36" s="21" t="s">
        <v>80</v>
      </c>
      <c r="C36" s="22">
        <f>IFERROR(VLOOKUP(A36,Sheet4!A:D,4,0),0)</f>
        <v>0</v>
      </c>
      <c r="D36" s="23"/>
      <c r="E36" s="17"/>
      <c r="L36" s="28"/>
    </row>
    <row r="37" s="4" customFormat="1" ht="27" customHeight="1" spans="1:12">
      <c r="A37" s="20">
        <v>2121402</v>
      </c>
      <c r="B37" s="21" t="s">
        <v>81</v>
      </c>
      <c r="C37" s="22">
        <f>IFERROR(VLOOKUP(A37,Sheet4!A:D,4,0),0)</f>
        <v>0</v>
      </c>
      <c r="D37" s="23"/>
      <c r="E37" s="17"/>
      <c r="L37" s="28"/>
    </row>
    <row r="38" s="4" customFormat="1" ht="27" customHeight="1" spans="1:12">
      <c r="A38" s="20">
        <v>2121499</v>
      </c>
      <c r="B38" s="21" t="s">
        <v>82</v>
      </c>
      <c r="C38" s="22">
        <f>IFERROR(VLOOKUP(A38,Sheet4!A:D,4,0),0)</f>
        <v>200</v>
      </c>
      <c r="D38" s="23">
        <v>170</v>
      </c>
      <c r="E38" s="17">
        <f>D38/C38</f>
        <v>0.85</v>
      </c>
      <c r="L38" s="28"/>
    </row>
    <row r="39" s="3" customFormat="1" ht="27" customHeight="1" spans="1:9">
      <c r="A39" s="14">
        <v>213</v>
      </c>
      <c r="B39" s="15" t="s">
        <v>25</v>
      </c>
      <c r="C39" s="16">
        <f>C40+C43</f>
        <v>0</v>
      </c>
      <c r="D39" s="19"/>
      <c r="E39" s="17"/>
      <c r="H39" s="4"/>
      <c r="I39" s="4"/>
    </row>
    <row r="40" s="3" customFormat="1" ht="27" customHeight="1" spans="1:9">
      <c r="A40" s="14">
        <v>21366</v>
      </c>
      <c r="B40" s="15" t="s">
        <v>83</v>
      </c>
      <c r="C40" s="16">
        <f>C41+C42</f>
        <v>0</v>
      </c>
      <c r="D40" s="19"/>
      <c r="E40" s="17"/>
      <c r="H40" s="4"/>
      <c r="I40" s="4"/>
    </row>
    <row r="41" s="4" customFormat="1" ht="27" customHeight="1" spans="1:5">
      <c r="A41" s="20">
        <v>2136601</v>
      </c>
      <c r="B41" s="21" t="s">
        <v>62</v>
      </c>
      <c r="C41" s="22">
        <f>IFERROR(VLOOKUP(A41,Sheet4!A:D,4,0),0)</f>
        <v>0</v>
      </c>
      <c r="D41" s="23"/>
      <c r="E41" s="17"/>
    </row>
    <row r="42" s="3" customFormat="1" ht="27" customHeight="1" spans="1:9">
      <c r="A42" s="20">
        <v>2136699</v>
      </c>
      <c r="B42" s="21" t="s">
        <v>84</v>
      </c>
      <c r="C42" s="22">
        <f>IFERROR(VLOOKUP(A42,Sheet4!A:D,4,0),0)</f>
        <v>0</v>
      </c>
      <c r="D42" s="19"/>
      <c r="E42" s="17"/>
      <c r="H42" s="4"/>
      <c r="I42" s="4"/>
    </row>
    <row r="43" s="3" customFormat="1" ht="27" customHeight="1" spans="1:9">
      <c r="A43" s="14">
        <v>21369</v>
      </c>
      <c r="B43" s="15" t="s">
        <v>85</v>
      </c>
      <c r="C43" s="16">
        <f>C44</f>
        <v>0</v>
      </c>
      <c r="D43" s="19"/>
      <c r="E43" s="17"/>
      <c r="H43" s="4"/>
      <c r="I43" s="4"/>
    </row>
    <row r="44" s="4" customFormat="1" ht="27" customHeight="1" spans="1:5">
      <c r="A44" s="20">
        <v>2136902</v>
      </c>
      <c r="B44" s="21" t="s">
        <v>86</v>
      </c>
      <c r="C44" s="22">
        <f>IFERROR(VLOOKUP(A44,Sheet4!A:D,4,0),0)</f>
        <v>0</v>
      </c>
      <c r="D44" s="23"/>
      <c r="E44" s="17"/>
    </row>
    <row r="45" s="3" customFormat="1" ht="27" customHeight="1" spans="1:9">
      <c r="A45" s="14">
        <v>214</v>
      </c>
      <c r="B45" s="15" t="s">
        <v>26</v>
      </c>
      <c r="C45" s="16">
        <f t="shared" ref="C45:C46" si="0">C46</f>
        <v>0</v>
      </c>
      <c r="D45" s="19"/>
      <c r="E45" s="17"/>
      <c r="H45" s="4"/>
      <c r="I45" s="4"/>
    </row>
    <row r="46" s="3" customFormat="1" ht="27" customHeight="1" spans="1:9">
      <c r="A46" s="14">
        <v>21462</v>
      </c>
      <c r="B46" s="15" t="s">
        <v>87</v>
      </c>
      <c r="C46" s="16">
        <f t="shared" si="0"/>
        <v>0</v>
      </c>
      <c r="D46" s="19"/>
      <c r="E46" s="17"/>
      <c r="H46" s="4"/>
      <c r="I46" s="4"/>
    </row>
    <row r="47" s="4" customFormat="1" ht="27" customHeight="1" spans="1:5">
      <c r="A47" s="20">
        <v>2146299</v>
      </c>
      <c r="B47" s="21" t="s">
        <v>88</v>
      </c>
      <c r="C47" s="22">
        <f>IFERROR(VLOOKUP(A47,Sheet4!A:D,4,0),0)</f>
        <v>0</v>
      </c>
      <c r="D47" s="23"/>
      <c r="E47" s="17"/>
    </row>
    <row r="48" s="3" customFormat="1" ht="27" customHeight="1" spans="1:9">
      <c r="A48" s="14">
        <v>229</v>
      </c>
      <c r="B48" s="15" t="s">
        <v>27</v>
      </c>
      <c r="C48" s="16">
        <f>C49+C50+C53</f>
        <v>0</v>
      </c>
      <c r="D48" s="16">
        <f>D49+D50+D53</f>
        <v>0.823</v>
      </c>
      <c r="E48" s="17"/>
      <c r="H48" s="4"/>
      <c r="I48" s="4"/>
    </row>
    <row r="49" s="3" customFormat="1" ht="33.75" customHeight="1" spans="1:9">
      <c r="A49" s="14">
        <v>22904</v>
      </c>
      <c r="B49" s="15" t="s">
        <v>89</v>
      </c>
      <c r="C49" s="16">
        <f>IFERROR(VLOOKUP(A49,Sheet4!A:D,4,0),0)</f>
        <v>0</v>
      </c>
      <c r="D49" s="19"/>
      <c r="E49" s="17"/>
      <c r="H49" s="4"/>
      <c r="I49" s="4"/>
    </row>
    <row r="50" s="3" customFormat="1" ht="35.25" customHeight="1" spans="1:9">
      <c r="A50" s="14">
        <v>22908</v>
      </c>
      <c r="B50" s="15" t="s">
        <v>90</v>
      </c>
      <c r="C50" s="16">
        <f>C51+C52</f>
        <v>0</v>
      </c>
      <c r="D50" s="19"/>
      <c r="E50" s="17"/>
      <c r="H50" s="4"/>
      <c r="I50" s="4"/>
    </row>
    <row r="51" s="4" customFormat="1" ht="27" customHeight="1" spans="1:10">
      <c r="A51" s="20">
        <v>2290804</v>
      </c>
      <c r="B51" s="21" t="s">
        <v>91</v>
      </c>
      <c r="C51" s="22">
        <f>IFERROR(VLOOKUP(A51,Sheet4!A:D,4,0),0)</f>
        <v>0</v>
      </c>
      <c r="D51" s="23"/>
      <c r="E51" s="17"/>
      <c r="J51" s="28"/>
    </row>
    <row r="52" s="4" customFormat="1" ht="27" customHeight="1" spans="1:10">
      <c r="A52" s="20">
        <v>2290805</v>
      </c>
      <c r="B52" s="21" t="s">
        <v>92</v>
      </c>
      <c r="C52" s="22">
        <f>IFERROR(VLOOKUP(A52,Sheet4!A:D,4,0),0)</f>
        <v>0</v>
      </c>
      <c r="D52" s="23"/>
      <c r="E52" s="17"/>
      <c r="J52" s="28"/>
    </row>
    <row r="53" s="3" customFormat="1" ht="27" customHeight="1" spans="1:10">
      <c r="A53" s="14">
        <v>22960</v>
      </c>
      <c r="B53" s="15" t="s">
        <v>93</v>
      </c>
      <c r="C53" s="16">
        <f>SUM(C54:C59)</f>
        <v>0</v>
      </c>
      <c r="D53" s="16">
        <f>SUM(D54:D59)</f>
        <v>0.823</v>
      </c>
      <c r="E53" s="17"/>
      <c r="H53" s="4"/>
      <c r="I53" s="4"/>
      <c r="J53" s="30"/>
    </row>
    <row r="54" s="4" customFormat="1" ht="27" customHeight="1" spans="1:10">
      <c r="A54" s="20">
        <v>2296002</v>
      </c>
      <c r="B54" s="21" t="s">
        <v>94</v>
      </c>
      <c r="C54" s="22">
        <f>IFERROR(VLOOKUP(A54,Sheet4!A:D,4,0),0)</f>
        <v>0</v>
      </c>
      <c r="D54" s="23"/>
      <c r="E54" s="17"/>
      <c r="J54" s="28"/>
    </row>
    <row r="55" s="4" customFormat="1" ht="27" customHeight="1" spans="1:10">
      <c r="A55" s="20">
        <v>2296003</v>
      </c>
      <c r="B55" s="21" t="s">
        <v>95</v>
      </c>
      <c r="C55" s="22">
        <f>IFERROR(VLOOKUP(A55,Sheet4!A:D,4,0),0)</f>
        <v>0</v>
      </c>
      <c r="D55" s="23"/>
      <c r="E55" s="17"/>
      <c r="J55" s="28"/>
    </row>
    <row r="56" s="3" customFormat="1" ht="27" customHeight="1" spans="1:10">
      <c r="A56" s="20">
        <v>2296004</v>
      </c>
      <c r="B56" s="21" t="s">
        <v>96</v>
      </c>
      <c r="C56" s="22">
        <f>IFERROR(VLOOKUP(A56,Sheet4!A:D,4,0),0)</f>
        <v>0</v>
      </c>
      <c r="D56" s="19"/>
      <c r="E56" s="17"/>
      <c r="H56" s="4"/>
      <c r="I56" s="4"/>
      <c r="J56" s="30"/>
    </row>
    <row r="57" s="3" customFormat="1" ht="27" customHeight="1" spans="1:11">
      <c r="A57" s="20">
        <v>2296006</v>
      </c>
      <c r="B57" s="21" t="s">
        <v>97</v>
      </c>
      <c r="C57" s="22">
        <f>IFERROR(VLOOKUP(A57,Sheet4!A:D,4,0),0)</f>
        <v>0</v>
      </c>
      <c r="D57" s="19">
        <v>0.823</v>
      </c>
      <c r="E57" s="17"/>
      <c r="H57" s="4"/>
      <c r="I57" s="4"/>
      <c r="J57" s="30"/>
      <c r="K57" s="4"/>
    </row>
    <row r="58" s="3" customFormat="1" ht="36" customHeight="1" spans="1:11">
      <c r="A58" s="20">
        <v>2296013</v>
      </c>
      <c r="B58" s="21" t="s">
        <v>98</v>
      </c>
      <c r="C58" s="22">
        <f>IFERROR(VLOOKUP(A58,Sheet4!A:D,4,0),0)</f>
        <v>0</v>
      </c>
      <c r="D58" s="19"/>
      <c r="E58" s="17"/>
      <c r="H58" s="4"/>
      <c r="I58" s="4"/>
      <c r="J58" s="28"/>
      <c r="K58" s="4"/>
    </row>
    <row r="59" s="3" customFormat="1" ht="38.25" customHeight="1" spans="1:11">
      <c r="A59" s="20">
        <v>2296099</v>
      </c>
      <c r="B59" s="21" t="s">
        <v>99</v>
      </c>
      <c r="C59" s="22">
        <f>IFERROR(VLOOKUP(A59,Sheet4!A:D,4,0),0)</f>
        <v>0</v>
      </c>
      <c r="D59" s="19"/>
      <c r="E59" s="17"/>
      <c r="H59" s="4"/>
      <c r="I59" s="4"/>
      <c r="K59" s="4"/>
    </row>
    <row r="60" s="3" customFormat="1" ht="27" customHeight="1" spans="1:9">
      <c r="A60" s="14">
        <v>232</v>
      </c>
      <c r="B60" s="15" t="s">
        <v>28</v>
      </c>
      <c r="C60" s="16">
        <f>C61</f>
        <v>0</v>
      </c>
      <c r="D60" s="19"/>
      <c r="E60" s="17"/>
      <c r="H60" s="4"/>
      <c r="I60" s="4"/>
    </row>
    <row r="61" s="3" customFormat="1" ht="27" customHeight="1" spans="1:9">
      <c r="A61" s="14">
        <v>23204</v>
      </c>
      <c r="B61" s="15" t="s">
        <v>100</v>
      </c>
      <c r="C61" s="16">
        <f>SUM(C62:C65)</f>
        <v>0</v>
      </c>
      <c r="D61" s="19"/>
      <c r="E61" s="17"/>
      <c r="H61" s="4"/>
      <c r="I61" s="4"/>
    </row>
    <row r="62" s="4" customFormat="1" ht="27" customHeight="1" spans="1:12">
      <c r="A62" s="20">
        <v>2320411</v>
      </c>
      <c r="B62" s="21" t="s">
        <v>101</v>
      </c>
      <c r="C62" s="22">
        <f>IFERROR(VLOOKUP(A62,Sheet4!A:D,4,0),0)</f>
        <v>0</v>
      </c>
      <c r="D62" s="23"/>
      <c r="E62" s="17"/>
      <c r="L62" s="28"/>
    </row>
    <row r="63" s="4" customFormat="1" ht="27" customHeight="1" spans="1:12">
      <c r="A63" s="20">
        <v>2320431</v>
      </c>
      <c r="B63" s="21" t="s">
        <v>102</v>
      </c>
      <c r="C63" s="22">
        <f>IFERROR(VLOOKUP(A63,Sheet4!A:D,4,0),0)</f>
        <v>0</v>
      </c>
      <c r="D63" s="23"/>
      <c r="E63" s="17"/>
      <c r="L63" s="28"/>
    </row>
    <row r="64" s="4" customFormat="1" ht="27" customHeight="1" spans="1:12">
      <c r="A64" s="24">
        <v>2320498</v>
      </c>
      <c r="B64" s="25" t="s">
        <v>103</v>
      </c>
      <c r="C64" s="22">
        <f>IFERROR(VLOOKUP(A64,Sheet4!A:D,4,0),0)</f>
        <v>0</v>
      </c>
      <c r="D64" s="23"/>
      <c r="E64" s="17"/>
      <c r="L64" s="28"/>
    </row>
    <row r="65" s="4" customFormat="1" ht="27" customHeight="1" spans="1:5">
      <c r="A65" s="20">
        <v>2320499</v>
      </c>
      <c r="B65" s="21" t="s">
        <v>104</v>
      </c>
      <c r="C65" s="22">
        <f>IFERROR(VLOOKUP(A65,Sheet4!A:D,4,0),0)</f>
        <v>0</v>
      </c>
      <c r="D65" s="23"/>
      <c r="E65" s="17"/>
    </row>
    <row r="66" s="3" customFormat="1" ht="27" customHeight="1" spans="1:9">
      <c r="A66" s="14">
        <v>233</v>
      </c>
      <c r="B66" s="15" t="s">
        <v>29</v>
      </c>
      <c r="C66" s="16">
        <f>C67</f>
        <v>0</v>
      </c>
      <c r="D66" s="19"/>
      <c r="E66" s="17"/>
      <c r="H66" s="4"/>
      <c r="I66" s="4"/>
    </row>
    <row r="67" s="3" customFormat="1" ht="27" customHeight="1" spans="1:9">
      <c r="A67" s="14">
        <v>23304</v>
      </c>
      <c r="B67" s="15" t="s">
        <v>105</v>
      </c>
      <c r="C67" s="16">
        <f>SUM(C68:C70)</f>
        <v>0</v>
      </c>
      <c r="D67" s="19"/>
      <c r="E67" s="17"/>
      <c r="H67" s="4"/>
      <c r="I67" s="4"/>
    </row>
    <row r="68" s="4" customFormat="1" ht="37.5" customHeight="1" spans="1:12">
      <c r="A68" s="20">
        <v>2330411</v>
      </c>
      <c r="B68" s="21" t="s">
        <v>106</v>
      </c>
      <c r="C68" s="22">
        <f>IFERROR(VLOOKUP(A68,Sheet4!A:D,4,0),0)</f>
        <v>0</v>
      </c>
      <c r="D68" s="23"/>
      <c r="E68" s="17"/>
      <c r="L68" s="28"/>
    </row>
    <row r="69" s="4" customFormat="1" ht="27" customHeight="1" spans="1:12">
      <c r="A69" s="20">
        <v>2330431</v>
      </c>
      <c r="B69" s="21" t="s">
        <v>107</v>
      </c>
      <c r="C69" s="22">
        <f>IFERROR(VLOOKUP(A69,Sheet4!A:D,4,0),0)</f>
        <v>0</v>
      </c>
      <c r="D69" s="23"/>
      <c r="E69" s="17"/>
      <c r="L69" s="28"/>
    </row>
    <row r="70" s="4" customFormat="1" ht="45.75" customHeight="1" spans="1:12">
      <c r="A70" s="20">
        <v>2330498</v>
      </c>
      <c r="B70" s="21" t="s">
        <v>108</v>
      </c>
      <c r="C70" s="22">
        <f>IFERROR(VLOOKUP(A70,Sheet4!A:D,4,0),0)</f>
        <v>0</v>
      </c>
      <c r="D70" s="23"/>
      <c r="E70" s="17"/>
      <c r="L70" s="28"/>
    </row>
    <row r="71" s="4" customFormat="1" ht="27" customHeight="1" spans="1:5">
      <c r="A71" s="14">
        <v>234</v>
      </c>
      <c r="B71" s="15" t="s">
        <v>109</v>
      </c>
      <c r="C71" s="16">
        <f>C72+C77</f>
        <v>0</v>
      </c>
      <c r="D71" s="23"/>
      <c r="E71" s="17"/>
    </row>
    <row r="72" s="4" customFormat="1" ht="27" customHeight="1" spans="1:5">
      <c r="A72" s="14">
        <v>23401</v>
      </c>
      <c r="B72" s="15" t="s">
        <v>110</v>
      </c>
      <c r="C72" s="16">
        <f>SUM(C73:C76)</f>
        <v>0</v>
      </c>
      <c r="D72" s="23"/>
      <c r="E72" s="17"/>
    </row>
    <row r="73" s="4" customFormat="1" ht="27" customHeight="1" spans="1:5">
      <c r="A73" s="20">
        <v>2340101</v>
      </c>
      <c r="B73" s="21" t="s">
        <v>111</v>
      </c>
      <c r="C73" s="22">
        <f>IFERROR(VLOOKUP(A73,Sheet4!A:D,4,0),0)</f>
        <v>0</v>
      </c>
      <c r="D73" s="23"/>
      <c r="E73" s="17"/>
    </row>
    <row r="74" s="4" customFormat="1" ht="27" customHeight="1" spans="1:5">
      <c r="A74" s="20">
        <v>2340102</v>
      </c>
      <c r="B74" s="21" t="s">
        <v>112</v>
      </c>
      <c r="C74" s="22">
        <f>IFERROR(VLOOKUP(A74,Sheet4!A:D,4,0),0)</f>
        <v>0</v>
      </c>
      <c r="D74" s="23"/>
      <c r="E74" s="17"/>
    </row>
    <row r="75" s="4" customFormat="1" ht="27" customHeight="1" spans="1:5">
      <c r="A75" s="20">
        <v>2340108</v>
      </c>
      <c r="B75" s="21" t="s">
        <v>113</v>
      </c>
      <c r="C75" s="22">
        <f>IFERROR(VLOOKUP(A75,Sheet4!A:D,4,0),0)</f>
        <v>0</v>
      </c>
      <c r="D75" s="23"/>
      <c r="E75" s="17"/>
    </row>
    <row r="76" s="4" customFormat="1" ht="27" customHeight="1" spans="1:5">
      <c r="A76" s="20">
        <v>2340109</v>
      </c>
      <c r="B76" s="21" t="s">
        <v>114</v>
      </c>
      <c r="C76" s="22">
        <f>IFERROR(VLOOKUP(A76,Sheet4!A:D,4,0),0)</f>
        <v>0</v>
      </c>
      <c r="D76" s="23"/>
      <c r="E76" s="17"/>
    </row>
    <row r="77" s="4" customFormat="1" ht="27" customHeight="1" spans="1:5">
      <c r="A77" s="14">
        <v>23402</v>
      </c>
      <c r="B77" s="15" t="s">
        <v>115</v>
      </c>
      <c r="C77" s="16">
        <f>C78</f>
        <v>0</v>
      </c>
      <c r="D77" s="23"/>
      <c r="E77" s="17"/>
    </row>
    <row r="78" s="4" customFormat="1" ht="27" customHeight="1" spans="1:5">
      <c r="A78" s="20">
        <v>2340299</v>
      </c>
      <c r="B78" s="21" t="s">
        <v>116</v>
      </c>
      <c r="C78" s="22">
        <f>IFERROR(VLOOKUP(A78,Sheet4!A:D,4,0),0)</f>
        <v>0</v>
      </c>
      <c r="D78" s="23"/>
      <c r="E78" s="17"/>
    </row>
    <row r="79" s="3" customFormat="1" ht="27" customHeight="1" spans="1:5">
      <c r="A79" s="14" t="s">
        <v>31</v>
      </c>
      <c r="B79" s="15"/>
      <c r="C79" s="16">
        <f>C80</f>
        <v>0</v>
      </c>
      <c r="D79" s="19"/>
      <c r="E79" s="17"/>
    </row>
    <row r="80" s="3" customFormat="1" ht="27" customHeight="1" spans="1:5">
      <c r="A80" s="20">
        <v>2300603</v>
      </c>
      <c r="B80" s="31" t="s">
        <v>117</v>
      </c>
      <c r="C80" s="22"/>
      <c r="D80" s="19"/>
      <c r="E80" s="17"/>
    </row>
    <row r="81" s="3" customFormat="1" ht="27" customHeight="1" spans="1:5">
      <c r="A81" s="14" t="s">
        <v>33</v>
      </c>
      <c r="B81" s="32"/>
      <c r="C81" s="16">
        <f>C82</f>
        <v>0</v>
      </c>
      <c r="D81" s="19"/>
      <c r="E81" s="17"/>
    </row>
    <row r="82" s="3" customFormat="1" ht="27" customHeight="1" spans="1:5">
      <c r="A82" s="20">
        <v>23104</v>
      </c>
      <c r="B82" s="31" t="s">
        <v>118</v>
      </c>
      <c r="C82" s="22"/>
      <c r="D82" s="19"/>
      <c r="E82" s="17"/>
    </row>
    <row r="83" s="3" customFormat="1" ht="27" customHeight="1" spans="1:5">
      <c r="A83" s="14" t="s">
        <v>119</v>
      </c>
      <c r="B83" s="15"/>
      <c r="C83" s="16">
        <f>C84</f>
        <v>0</v>
      </c>
      <c r="D83" s="19"/>
      <c r="E83" s="17"/>
    </row>
    <row r="84" s="4" customFormat="1" ht="27" customHeight="1" spans="1:5">
      <c r="A84" s="20">
        <v>2300802</v>
      </c>
      <c r="B84" s="21" t="s">
        <v>120</v>
      </c>
      <c r="C84" s="22"/>
      <c r="D84" s="23"/>
      <c r="E84" s="17"/>
    </row>
    <row r="85" s="3" customFormat="1" ht="27" customHeight="1" spans="1:5">
      <c r="A85" s="14" t="s">
        <v>121</v>
      </c>
      <c r="B85" s="15"/>
      <c r="C85" s="33">
        <f>C86</f>
        <v>0</v>
      </c>
      <c r="D85" s="19"/>
      <c r="E85" s="17"/>
    </row>
    <row r="86" s="4" customFormat="1" ht="27" customHeight="1" spans="1:5">
      <c r="A86" s="20">
        <v>2300902</v>
      </c>
      <c r="B86" s="21" t="s">
        <v>122</v>
      </c>
      <c r="C86" s="34">
        <f>C87-C79-C81-C83-C4</f>
        <v>0</v>
      </c>
      <c r="D86" s="23"/>
      <c r="E86" s="17"/>
    </row>
    <row r="87" s="3" customFormat="1" ht="27" customHeight="1" spans="1:5">
      <c r="A87" s="35" t="s">
        <v>39</v>
      </c>
      <c r="B87" s="35"/>
      <c r="C87" s="16">
        <f>镇级基金收入!C27</f>
        <v>2200</v>
      </c>
      <c r="D87" s="16">
        <f>镇级基金收入!D27</f>
        <v>1808.973</v>
      </c>
      <c r="E87" s="17">
        <f>D87/C87</f>
        <v>0.822260454545454</v>
      </c>
    </row>
    <row r="88" s="3" customFormat="1" ht="14.25" spans="1:5">
      <c r="A88" s="36"/>
      <c r="B88" s="36"/>
      <c r="C88" s="36"/>
      <c r="D88" s="18"/>
      <c r="E88" s="37"/>
    </row>
    <row r="89" ht="14.25" spans="1:3">
      <c r="A89" s="38"/>
      <c r="B89" s="38"/>
      <c r="C89" s="38"/>
    </row>
  </sheetData>
  <mergeCells count="2">
    <mergeCell ref="A1:E1"/>
    <mergeCell ref="A87:B87"/>
  </mergeCells>
  <printOptions horizontalCentered="1"/>
  <pageMargins left="0.708333333333333" right="0.708333333333333" top="0.550694444444444" bottom="0.550694444444444" header="0.314583333333333" footer="0.314583333333333"/>
  <pageSetup paperSize="9" scale="82" fitToHeight="0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123</v>
      </c>
      <c r="B1" t="s">
        <v>124</v>
      </c>
    </row>
    <row r="2" spans="1:4">
      <c r="A2" s="1">
        <v>2120804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2120899</v>
      </c>
      <c r="B3">
        <v>6000000</v>
      </c>
      <c r="C3">
        <f t="shared" ref="C3:C6" si="0">B3/10000</f>
        <v>600</v>
      </c>
      <c r="D3">
        <f t="shared" ref="D3:D6" si="1">ROUND(C3,0)</f>
        <v>600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'FungWai</cp:lastModifiedBy>
  <dcterms:created xsi:type="dcterms:W3CDTF">2022-01-16T07:12:00Z</dcterms:created>
  <dcterms:modified xsi:type="dcterms:W3CDTF">2024-05-16T07:57:04Z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4625A72C30024F30821123C9DA38F54A_13</vt:lpwstr>
  </property>
  <property fmtid="{D5CDD505-2E9C-101B-9397-08002B2CF9AE}" pid="3" name="KSOProductBuildVer">
    <vt:lpwstr>2052-12.1.0.16729</vt:lpwstr>
  </property>
</Properties>
</file>